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2" windowWidth="15192" windowHeight="7716" firstSheet="6" activeTab="6"/>
  </bookViews>
  <sheets>
    <sheet name="шк.1" sheetId="1" r:id="rId1"/>
    <sheet name="шк.2" sheetId="2" r:id="rId2"/>
    <sheet name="шк.3" sheetId="3" r:id="rId3"/>
    <sheet name="Андр." sheetId="4" r:id="rId4"/>
    <sheet name="Косин." sheetId="5" r:id="rId5"/>
    <sheet name="Небыл." sheetId="6" r:id="rId6"/>
    <sheet name="Ополье" sheetId="7" r:id="rId7"/>
  </sheets>
  <externalReferences>
    <externalReference r:id="rId10"/>
  </externalReferences>
  <definedNames>
    <definedName name="_xlnm.Print_Area" localSheetId="0">'шк.1'!$A$1:$F$57</definedName>
    <definedName name="_xlnm.Print_Area" localSheetId="1">'шк.2'!$A$1:$F$59</definedName>
  </definedNames>
  <calcPr fullCalcOnLoad="1"/>
</workbook>
</file>

<file path=xl/sharedStrings.xml><?xml version="1.0" encoding="utf-8"?>
<sst xmlns="http://schemas.openxmlformats.org/spreadsheetml/2006/main" count="384" uniqueCount="79">
  <si>
    <t>рублей</t>
  </si>
  <si>
    <t>Статья расходов</t>
  </si>
  <si>
    <t>Наименование расходов</t>
  </si>
  <si>
    <t>План на год</t>
  </si>
  <si>
    <t>Отклонения</t>
  </si>
  <si>
    <t>% выполнения</t>
  </si>
  <si>
    <t>Прочие выплаты</t>
  </si>
  <si>
    <t>Начисления и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</si>
  <si>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</si>
  <si>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</si>
  <si>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</si>
  <si>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</si>
  <si>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</si>
  <si>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</si>
  <si>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</si>
  <si>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</si>
  <si>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</si>
  <si>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</si>
  <si>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Заработная плата  местный  бюджет</t>
  </si>
  <si>
    <t>Заработная плата   субвенция</t>
  </si>
  <si>
    <t>Начисления и выплаты по оплате труда                          ( субвенция)</t>
  </si>
  <si>
    <t>Субвенция на питание учащихся 1-4 классов</t>
  </si>
  <si>
    <t>ВСЕГО</t>
  </si>
  <si>
    <t>увеличение  стоимости  материальных  запасов</t>
  </si>
  <si>
    <t>МП " Развитие образования  на территории МО Юрьев-Польский район на 2015 -2020  г."</t>
  </si>
  <si>
    <t>услуги связи</t>
  </si>
  <si>
    <t>увеличение стоимости основных средств</t>
  </si>
  <si>
    <t xml:space="preserve">п.2 Развитие общего  образования                                                              </t>
  </si>
  <si>
    <t>п.6 Совершенствование питания обучающихся и воспитанников</t>
  </si>
  <si>
    <t>увеличение стоимости материальных запасов</t>
  </si>
  <si>
    <t>питание учащихся 1-4 классов</t>
  </si>
  <si>
    <t>питание учащихся  5-11 классов</t>
  </si>
  <si>
    <t xml:space="preserve">п.8 Обеспечение комплексной безопасности образовательных учреждений    </t>
  </si>
  <si>
    <t>услуги по содержанию имущества</t>
  </si>
  <si>
    <t>прочие услуги</t>
  </si>
  <si>
    <t xml:space="preserve">п.10 Организация отдыха и занятости детей                                          </t>
  </si>
  <si>
    <t>п.5 Формирование кадровой политики</t>
  </si>
  <si>
    <t>Софинансирование расходов по оздоровлению детей в каникулярное время</t>
  </si>
  <si>
    <t xml:space="preserve">Оснащение пунктов проведения экзаменов  системами  видеонаблюдения при проведении  государственной итоговой аттестации </t>
  </si>
  <si>
    <t>Учебники  ( субвенция)</t>
  </si>
  <si>
    <t xml:space="preserve">Начисления и выплаты по оплате труда     субсидия                </t>
  </si>
  <si>
    <t>Заработная плата субсидия</t>
  </si>
  <si>
    <t>РУКОВОДИТЕЛИ</t>
  </si>
  <si>
    <t>ЗАМЕСТИТЕЛИ</t>
  </si>
  <si>
    <t>ПЕДПЕРСОНАЛ</t>
  </si>
  <si>
    <t>В ТОМ ЧИСЛЕ</t>
  </si>
  <si>
    <t>ПЕДПЕРСОНАЛ ДОШК.ГРУППА</t>
  </si>
  <si>
    <t>ОБСЛУГА</t>
  </si>
  <si>
    <t>УЧИТЕЛЯ</t>
  </si>
  <si>
    <t>ПРОЧИЙ ПЕД</t>
  </si>
  <si>
    <t>МЦ " Формирование доступной среды для инвалидов" 0702 0500120100 611</t>
  </si>
  <si>
    <t>оборудование пандусом</t>
  </si>
  <si>
    <t>ремонт</t>
  </si>
  <si>
    <t>ЗАРПЛАТА ЗА ЯНВАРЬ-АВГУСТ 2016 ГОДА ПО КАТЕГОРИЯМ РАБОТНИКОВ (СТАТЬЯ 211)</t>
  </si>
  <si>
    <t xml:space="preserve">Анализ  расходов   ПФХД  по МБОУ "Небыловская  средняя  общеобразовательная  школа " </t>
  </si>
  <si>
    <t>Анализ  расходов   ПФХД  по МБОУ " Средняя  общеобразовательная  школа № 1"</t>
  </si>
  <si>
    <t xml:space="preserve">Анализ  расходов   ПФХД  по МБОУ " Основная  общеобразовательная  школа № 2"  </t>
  </si>
  <si>
    <t xml:space="preserve">Анализ  расходов   ПФХД  по МБОУ " Средняя  общеобразовательная  школа № 3"  </t>
  </si>
  <si>
    <t xml:space="preserve">Анализ  расходов   ПФХД  по МБОУ " Андреевская  основная  общеобразовательная  школа "  </t>
  </si>
  <si>
    <t xml:space="preserve">Анализ  расходов   ПФХД  по МБОУ " Косинская  основная  общеобразовательная  школа "  </t>
  </si>
  <si>
    <t xml:space="preserve">Анализ  расходов   ПФХД  по МБОУ "Опольевская  основная  общеобразовательная  школа "  </t>
  </si>
  <si>
    <t>Начисления  местный  бюджет</t>
  </si>
  <si>
    <t>Заработная плата субвенция</t>
  </si>
  <si>
    <t xml:space="preserve">Начисления и выплаты по оплате труда     субвенция              </t>
  </si>
  <si>
    <t>Учебники   ( субвенция)</t>
  </si>
  <si>
    <t>программное обеспечение  ( субвенция)</t>
  </si>
  <si>
    <t>оргтехника (субвенция)</t>
  </si>
  <si>
    <t>программное обеспечение ( субвенция)</t>
  </si>
  <si>
    <t>Оснащение спортзалов федеральные</t>
  </si>
  <si>
    <t>Оснащение спортзалов областные</t>
  </si>
  <si>
    <t>Приобретение автобуса областные</t>
  </si>
  <si>
    <t>увеличение  стоимости  материальных  запасов областные</t>
  </si>
  <si>
    <t xml:space="preserve">Создание условий для занятия физкультурой и спортом  </t>
  </si>
  <si>
    <t>Софинансирование строительства спортплощадки (областные)</t>
  </si>
  <si>
    <t>ЭКСКУРСИИ</t>
  </si>
  <si>
    <t>на 01.01.2018</t>
  </si>
  <si>
    <t>Расход за              12 месяцев</t>
  </si>
  <si>
    <t>Учебные расходы (субвенция)</t>
  </si>
  <si>
    <t>учебные расходы( субвенция)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</si>
</sst>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3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wrapText="1"/>
      <protection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5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кола №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7;&#1087;&#1082;&#1086;&#1074;&#1072;%20&#1052;.&#1051;\2016\&#1054;&#1058;&#1063;&#1045;&#1058;&#1067;%20&#1052;&#1045;&#1057;&#1071;&#1063;&#1053;&#1067;&#1045;\&#1063;&#1048;&#1057;&#1051;&#1045;&#1053;&#1053;&#1054;&#1057;&#1058;&#1068;%20&#1048;%20&#1047;&#1040;&#1056;&#1055;&#1051;&#1040;&#1058;&#1040;\&#1063;&#1080;&#1089;&#1083;&#1077;&#1085;&#1085;&#1086;&#1089;&#1090;&#1100;%20&#1080;%20&#1079;&#1072;&#1088;&#1072;&#1073;&#1086;&#1090;&#1085;&#1072;&#1103;%20&#1087;&#1083;&#1072;&#1090;&#1072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арь-февраль"/>
      <sheetName val="март"/>
      <sheetName val="январь-март"/>
      <sheetName val="апрель"/>
      <sheetName val="январь-апрель"/>
      <sheetName val="май"/>
      <sheetName val="ЯНВАРЬ-МАЙ"/>
      <sheetName val="июнь"/>
      <sheetName val="ЯНВАРЬ-ИЮНЬ"/>
      <sheetName val="июль"/>
      <sheetName val="ЯНВАРЬ-ИЮЛЬ"/>
      <sheetName val="август"/>
      <sheetName val="ЯНВАРЬ-АВГУСТ"/>
      <sheetName val="СЕНТЯБРЬ"/>
      <sheetName val="ЯНВАРЬ-СЕНТЯБРЬ"/>
    </sheetNames>
    <sheetDataSet>
      <sheetData sheetId="16">
        <row r="13">
          <cell r="DR13">
            <v>276359.32</v>
          </cell>
          <cell r="DS13">
            <v>160908.56</v>
          </cell>
          <cell r="DT13">
            <v>1955965.04</v>
          </cell>
          <cell r="DU13">
            <v>1814800.72</v>
          </cell>
          <cell r="DV13">
            <v>141164.32</v>
          </cell>
          <cell r="DX13">
            <v>525918.1799999999</v>
          </cell>
        </row>
        <row r="14">
          <cell r="DW14">
            <v>529826.3200000001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view="pageBreakPreview" zoomScaleSheetLayoutView="100" zoomScalePageLayoutView="0" workbookViewId="0" topLeftCell="A1">
      <selection activeCell="D49" sqref="D49"/>
    </sheetView>
  </sheetViews>
  <sheetFormatPr defaultColWidth="9.00390625" defaultRowHeight="12.75"/>
  <cols>
    <col min="1" max="1" width="16.875" style="0" customWidth="1"/>
    <col min="2" max="2" width="38.50390625" style="0" customWidth="1"/>
    <col min="3" max="3" width="16.00390625" style="0" customWidth="1"/>
    <col min="4" max="4" width="13.375" style="0" customWidth="1"/>
    <col min="5" max="5" width="13.125" style="0" customWidth="1"/>
    <col min="6" max="6" width="13.375" style="0" customWidth="1"/>
    <col min="7" max="7" width="10.50390625" style="0" bestFit="1" customWidth="1"/>
    <col min="8" max="8" width="11.625" style="0" customWidth="1"/>
  </cols>
  <sheetData>
    <row r="2" spans="1:6" ht="12.75">
      <c r="A2" s="29" t="s">
        <v>55</v>
      </c>
      <c r="B2" s="29"/>
      <c r="C2" s="29"/>
      <c r="D2" s="29"/>
      <c r="E2" s="29"/>
      <c r="F2" s="29"/>
    </row>
    <row r="3" ht="12.75">
      <c r="C3" t="s">
        <v>75</v>
      </c>
    </row>
    <row r="4" ht="12.75">
      <c r="F4" s="13" t="s">
        <v>0</v>
      </c>
    </row>
    <row r="5" spans="1:6" ht="30.75" customHeight="1">
      <c r="A5" s="1" t="s">
        <v>1</v>
      </c>
      <c r="B5" s="1" t="s">
        <v>2</v>
      </c>
      <c r="C5" s="1" t="s">
        <v>3</v>
      </c>
      <c r="D5" s="1" t="s">
        <v>76</v>
      </c>
      <c r="E5" s="1" t="s">
        <v>4</v>
      </c>
      <c r="F5" s="1" t="s">
        <v>5</v>
      </c>
    </row>
    <row r="6" spans="1:6" ht="13.5" customHeight="1">
      <c r="A6" s="2">
        <v>211</v>
      </c>
      <c r="B6" s="3" t="s">
        <v>18</v>
      </c>
      <c r="C6" s="2">
        <v>750706.74</v>
      </c>
      <c r="D6" s="2">
        <v>750706.74</v>
      </c>
      <c r="E6" s="2">
        <f>C6-D6</f>
        <v>0</v>
      </c>
      <c r="F6" s="4">
        <f aca="true" t="shared" si="0" ref="F6:F11">D6/C6*100</f>
        <v>100</v>
      </c>
    </row>
    <row r="7" spans="1:6" ht="13.5" customHeight="1">
      <c r="A7" s="2">
        <v>212</v>
      </c>
      <c r="B7" s="3" t="s">
        <v>6</v>
      </c>
      <c r="C7" s="2">
        <v>1078.57</v>
      </c>
      <c r="D7" s="2">
        <v>1078.57</v>
      </c>
      <c r="E7" s="2">
        <f>C7-D7</f>
        <v>0</v>
      </c>
      <c r="F7" s="4">
        <f t="shared" si="0"/>
        <v>100</v>
      </c>
    </row>
    <row r="8" spans="1:6" ht="13.5" customHeight="1">
      <c r="A8" s="2">
        <v>213</v>
      </c>
      <c r="B8" s="3" t="s">
        <v>61</v>
      </c>
      <c r="C8" s="2">
        <v>570300.84</v>
      </c>
      <c r="D8" s="2">
        <v>570300.84</v>
      </c>
      <c r="E8" s="2">
        <f>C8-D8</f>
        <v>0</v>
      </c>
      <c r="F8" s="4">
        <f t="shared" si="0"/>
        <v>100</v>
      </c>
    </row>
    <row r="9" spans="1:6" ht="13.5" customHeight="1">
      <c r="A9" s="2">
        <v>221</v>
      </c>
      <c r="B9" s="3" t="s">
        <v>8</v>
      </c>
      <c r="C9" s="2">
        <v>48594.85</v>
      </c>
      <c r="D9" s="2">
        <v>48594.85</v>
      </c>
      <c r="E9" s="2">
        <f>C9-D9</f>
        <v>0</v>
      </c>
      <c r="F9" s="4">
        <f t="shared" si="0"/>
        <v>100</v>
      </c>
    </row>
    <row r="10" spans="1:6" ht="13.5" customHeight="1">
      <c r="A10" s="2">
        <v>222</v>
      </c>
      <c r="B10" s="3" t="s">
        <v>9</v>
      </c>
      <c r="C10" s="2">
        <v>1154</v>
      </c>
      <c r="D10" s="2">
        <v>1154</v>
      </c>
      <c r="E10" s="2">
        <f>C10-D10</f>
        <v>0</v>
      </c>
      <c r="F10" s="4">
        <f t="shared" si="0"/>
        <v>100</v>
      </c>
    </row>
    <row r="11" spans="1:6" ht="13.5" customHeight="1">
      <c r="A11" s="2">
        <v>223</v>
      </c>
      <c r="B11" s="3" t="s">
        <v>10</v>
      </c>
      <c r="C11" s="2">
        <v>2897215.64</v>
      </c>
      <c r="D11" s="2">
        <v>2897215.64</v>
      </c>
      <c r="E11" s="2">
        <f aca="true" t="shared" si="1" ref="E11:E25">C11-D11</f>
        <v>0</v>
      </c>
      <c r="F11" s="4">
        <f t="shared" si="0"/>
        <v>100</v>
      </c>
    </row>
    <row r="12" spans="1:6" ht="26.25" customHeight="1">
      <c r="A12" s="2">
        <v>224</v>
      </c>
      <c r="B12" s="3" t="s">
        <v>11</v>
      </c>
      <c r="C12" s="2">
        <v>0</v>
      </c>
      <c r="D12" s="2">
        <v>0</v>
      </c>
      <c r="E12" s="2">
        <f t="shared" si="1"/>
        <v>0</v>
      </c>
      <c r="F12" s="4">
        <v>0</v>
      </c>
    </row>
    <row r="13" spans="1:6" ht="13.5" customHeight="1">
      <c r="A13" s="2">
        <v>225</v>
      </c>
      <c r="B13" s="3" t="s">
        <v>12</v>
      </c>
      <c r="C13" s="2">
        <v>1840284.89</v>
      </c>
      <c r="D13" s="2">
        <v>1840284.89</v>
      </c>
      <c r="E13" s="27">
        <f>C13-D13</f>
        <v>0</v>
      </c>
      <c r="F13" s="4">
        <f>D13/C13*100</f>
        <v>100</v>
      </c>
    </row>
    <row r="14" spans="1:6" ht="13.5" customHeight="1">
      <c r="A14" s="2">
        <v>226</v>
      </c>
      <c r="B14" s="3" t="s">
        <v>13</v>
      </c>
      <c r="C14" s="2">
        <v>515926.54</v>
      </c>
      <c r="D14" s="2">
        <v>515926.54</v>
      </c>
      <c r="E14" s="27">
        <f t="shared" si="1"/>
        <v>0</v>
      </c>
      <c r="F14" s="4">
        <f aca="true" t="shared" si="2" ref="F14:F50">D14/C14*100</f>
        <v>100</v>
      </c>
    </row>
    <row r="15" spans="1:6" ht="13.5" customHeight="1">
      <c r="A15" s="2">
        <v>290</v>
      </c>
      <c r="B15" s="3" t="s">
        <v>14</v>
      </c>
      <c r="C15" s="2">
        <f>27000+930633+1350</f>
        <v>958983</v>
      </c>
      <c r="D15" s="2">
        <f>27000+930633+1350</f>
        <v>958983</v>
      </c>
      <c r="E15" s="2">
        <f t="shared" si="1"/>
        <v>0</v>
      </c>
      <c r="F15" s="4">
        <f t="shared" si="2"/>
        <v>100</v>
      </c>
    </row>
    <row r="16" spans="1:6" ht="13.5" customHeight="1">
      <c r="A16" s="2">
        <v>310</v>
      </c>
      <c r="B16" s="3" t="s">
        <v>15</v>
      </c>
      <c r="C16" s="2">
        <v>292798.5</v>
      </c>
      <c r="D16" s="2">
        <v>292798.5</v>
      </c>
      <c r="E16" s="2">
        <f t="shared" si="1"/>
        <v>0</v>
      </c>
      <c r="F16" s="4">
        <f t="shared" si="2"/>
        <v>100</v>
      </c>
    </row>
    <row r="17" spans="1:6" ht="26.25" customHeight="1">
      <c r="A17" s="2">
        <v>340</v>
      </c>
      <c r="B17" s="3" t="s">
        <v>16</v>
      </c>
      <c r="C17" s="2">
        <v>1749680.76</v>
      </c>
      <c r="D17" s="2">
        <v>1749680.76</v>
      </c>
      <c r="E17" s="27">
        <f t="shared" si="1"/>
        <v>0</v>
      </c>
      <c r="F17" s="4">
        <f t="shared" si="2"/>
        <v>100</v>
      </c>
    </row>
    <row r="18" spans="1:6" ht="14.25" customHeight="1">
      <c r="A18" s="5"/>
      <c r="B18" s="6" t="s">
        <v>17</v>
      </c>
      <c r="C18" s="5">
        <f>SUM(C6:C17)</f>
        <v>9626724.33</v>
      </c>
      <c r="D18" s="5">
        <f>SUM(D6:D17)</f>
        <v>9626724.33</v>
      </c>
      <c r="E18" s="5">
        <f>SUM(E6:E17)</f>
        <v>0</v>
      </c>
      <c r="F18" s="7">
        <f t="shared" si="2"/>
        <v>100</v>
      </c>
    </row>
    <row r="19" spans="1:6" ht="14.25" customHeight="1">
      <c r="A19" s="2">
        <v>211</v>
      </c>
      <c r="B19" s="3" t="s">
        <v>19</v>
      </c>
      <c r="C19" s="10">
        <v>20305235.75</v>
      </c>
      <c r="D19" s="10">
        <v>20305235.75</v>
      </c>
      <c r="E19" s="10">
        <f t="shared" si="1"/>
        <v>0</v>
      </c>
      <c r="F19" s="11">
        <f t="shared" si="2"/>
        <v>100</v>
      </c>
    </row>
    <row r="20" spans="1:6" ht="24.75" customHeight="1">
      <c r="A20" s="2">
        <v>213</v>
      </c>
      <c r="B20" s="3" t="s">
        <v>20</v>
      </c>
      <c r="C20" s="10">
        <v>5751847.05</v>
      </c>
      <c r="D20" s="10">
        <v>5751847.05</v>
      </c>
      <c r="E20" s="10">
        <f>C20-D20</f>
        <v>0</v>
      </c>
      <c r="F20" s="11">
        <f>D20/C20*100</f>
        <v>100</v>
      </c>
    </row>
    <row r="21" spans="1:6" ht="24.75" customHeight="1" hidden="1">
      <c r="A21" s="2"/>
      <c r="B21" s="3"/>
      <c r="C21" s="10"/>
      <c r="D21" s="10"/>
      <c r="E21" s="10">
        <f>C21-D21</f>
        <v>0</v>
      </c>
      <c r="F21" s="11" t="e">
        <f>D21/C21*100</f>
        <v>#DIV/0!</v>
      </c>
    </row>
    <row r="22" spans="1:6" ht="14.25" customHeight="1">
      <c r="A22" s="26">
        <v>310.34</v>
      </c>
      <c r="B22" s="3" t="s">
        <v>77</v>
      </c>
      <c r="C22" s="10">
        <f>1898713.24+214912.98-C23</f>
        <v>1151192.58</v>
      </c>
      <c r="D22" s="10">
        <f>1898713.24+214912.98-D23</f>
        <v>1151192.58</v>
      </c>
      <c r="E22" s="10">
        <f>C22-D22</f>
        <v>0</v>
      </c>
      <c r="F22" s="11">
        <f>D22/C22*100</f>
        <v>100</v>
      </c>
    </row>
    <row r="23" spans="1:6" ht="12" customHeight="1">
      <c r="A23" s="2">
        <v>310</v>
      </c>
      <c r="B23" s="3" t="s">
        <v>39</v>
      </c>
      <c r="C23" s="10">
        <v>962433.64</v>
      </c>
      <c r="D23" s="10">
        <v>962433.64</v>
      </c>
      <c r="E23" s="10">
        <f t="shared" si="1"/>
        <v>0</v>
      </c>
      <c r="F23" s="11">
        <f t="shared" si="2"/>
        <v>100</v>
      </c>
    </row>
    <row r="24" spans="1:6" ht="13.5" customHeight="1">
      <c r="A24" s="2"/>
      <c r="B24" s="6" t="s">
        <v>17</v>
      </c>
      <c r="C24" s="5">
        <f>SUM(C19:C23)</f>
        <v>28170709.020000003</v>
      </c>
      <c r="D24" s="5">
        <f>SUM(D19:D23)</f>
        <v>28170709.020000003</v>
      </c>
      <c r="E24" s="5">
        <f>SUM(E19:E23)</f>
        <v>0</v>
      </c>
      <c r="F24" s="7">
        <f>D24/C24*100</f>
        <v>100</v>
      </c>
    </row>
    <row r="25" spans="1:6" ht="39" customHeight="1">
      <c r="A25" s="2"/>
      <c r="B25" s="8" t="s">
        <v>24</v>
      </c>
      <c r="C25" s="5">
        <f>C26+C31+C35+C38</f>
        <v>1341204</v>
      </c>
      <c r="D25" s="5">
        <f>D26+D31+D35+D38</f>
        <v>1341204</v>
      </c>
      <c r="E25" s="5">
        <f t="shared" si="1"/>
        <v>0</v>
      </c>
      <c r="F25" s="11">
        <f t="shared" si="2"/>
        <v>100</v>
      </c>
    </row>
    <row r="26" spans="1:6" ht="14.25" customHeight="1" hidden="1">
      <c r="A26" s="2"/>
      <c r="B26" s="14" t="s">
        <v>27</v>
      </c>
      <c r="C26" s="5">
        <f>C27</f>
        <v>0</v>
      </c>
      <c r="D26" s="5">
        <f>D27</f>
        <v>0</v>
      </c>
      <c r="E26" s="5">
        <f aca="true" t="shared" si="3" ref="E26:E50">C26-D26</f>
        <v>0</v>
      </c>
      <c r="F26" s="11" t="e">
        <f t="shared" si="2"/>
        <v>#DIV/0!</v>
      </c>
    </row>
    <row r="27" spans="1:6" ht="26.25" customHeight="1" hidden="1">
      <c r="A27" s="2">
        <v>221</v>
      </c>
      <c r="B27" s="15" t="s">
        <v>25</v>
      </c>
      <c r="C27" s="10">
        <v>0</v>
      </c>
      <c r="D27" s="5">
        <v>0</v>
      </c>
      <c r="E27" s="5">
        <f t="shared" si="3"/>
        <v>0</v>
      </c>
      <c r="F27" s="11" t="e">
        <f t="shared" si="2"/>
        <v>#DIV/0!</v>
      </c>
    </row>
    <row r="28" spans="1:6" ht="15" customHeight="1" hidden="1">
      <c r="A28" s="2"/>
      <c r="B28" s="6" t="s">
        <v>36</v>
      </c>
      <c r="C28" s="5">
        <f>C29+C30</f>
        <v>20733032.7</v>
      </c>
      <c r="D28" s="5">
        <f>D29+D30</f>
        <v>20733032.7</v>
      </c>
      <c r="E28" s="5">
        <f t="shared" si="3"/>
        <v>0</v>
      </c>
      <c r="F28" s="11">
        <f t="shared" si="2"/>
        <v>100</v>
      </c>
    </row>
    <row r="29" spans="1:6" ht="7.5" customHeight="1" hidden="1">
      <c r="A29" s="2">
        <v>211</v>
      </c>
      <c r="B29" s="3" t="s">
        <v>62</v>
      </c>
      <c r="C29" s="2">
        <v>16088796.81</v>
      </c>
      <c r="D29" s="2">
        <v>16088796.81</v>
      </c>
      <c r="E29" s="5">
        <f t="shared" si="3"/>
        <v>0</v>
      </c>
      <c r="F29" s="11">
        <f t="shared" si="2"/>
        <v>100</v>
      </c>
    </row>
    <row r="30" spans="1:6" ht="12.75" customHeight="1" hidden="1">
      <c r="A30" s="2">
        <v>213</v>
      </c>
      <c r="B30" s="3" t="s">
        <v>63</v>
      </c>
      <c r="C30" s="2">
        <v>4644235.89</v>
      </c>
      <c r="D30" s="2">
        <v>4644235.89</v>
      </c>
      <c r="E30" s="5">
        <f t="shared" si="3"/>
        <v>0</v>
      </c>
      <c r="F30" s="11">
        <f t="shared" si="2"/>
        <v>100</v>
      </c>
    </row>
    <row r="31" spans="1:6" ht="24" customHeight="1">
      <c r="A31" s="2"/>
      <c r="B31" s="14" t="s">
        <v>28</v>
      </c>
      <c r="C31" s="5">
        <f>C32</f>
        <v>754381</v>
      </c>
      <c r="D31" s="5">
        <f>D32</f>
        <v>754381</v>
      </c>
      <c r="E31" s="5">
        <f t="shared" si="3"/>
        <v>0</v>
      </c>
      <c r="F31" s="11">
        <f t="shared" si="2"/>
        <v>100</v>
      </c>
    </row>
    <row r="32" spans="1:6" ht="27.75" customHeight="1">
      <c r="A32" s="2">
        <v>340</v>
      </c>
      <c r="B32" s="16" t="s">
        <v>29</v>
      </c>
      <c r="C32" s="5">
        <f>C33+C34</f>
        <v>754381</v>
      </c>
      <c r="D32" s="5">
        <f>D33+D34</f>
        <v>754381</v>
      </c>
      <c r="E32" s="5">
        <f t="shared" si="3"/>
        <v>0</v>
      </c>
      <c r="F32" s="11">
        <f t="shared" si="2"/>
        <v>100</v>
      </c>
    </row>
    <row r="33" spans="1:6" ht="12" customHeight="1">
      <c r="A33" s="2">
        <v>340</v>
      </c>
      <c r="B33" s="15" t="s">
        <v>30</v>
      </c>
      <c r="C33" s="10">
        <v>127779</v>
      </c>
      <c r="D33" s="10">
        <v>127779</v>
      </c>
      <c r="E33" s="5">
        <f t="shared" si="3"/>
        <v>0</v>
      </c>
      <c r="F33" s="11">
        <f t="shared" si="2"/>
        <v>100</v>
      </c>
    </row>
    <row r="34" spans="1:6" ht="12" customHeight="1">
      <c r="A34" s="2">
        <v>340</v>
      </c>
      <c r="B34" s="15" t="s">
        <v>31</v>
      </c>
      <c r="C34" s="10">
        <v>626602</v>
      </c>
      <c r="D34" s="10">
        <v>626602</v>
      </c>
      <c r="E34" s="5">
        <f t="shared" si="3"/>
        <v>0</v>
      </c>
      <c r="F34" s="11">
        <f t="shared" si="2"/>
        <v>100</v>
      </c>
    </row>
    <row r="35" spans="1:6" ht="26.25" customHeight="1">
      <c r="A35" s="2"/>
      <c r="B35" s="14" t="s">
        <v>32</v>
      </c>
      <c r="C35" s="5">
        <f>C36+C37</f>
        <v>243163</v>
      </c>
      <c r="D35" s="5">
        <f>D36+D37</f>
        <v>243163</v>
      </c>
      <c r="E35" s="5">
        <f t="shared" si="3"/>
        <v>0</v>
      </c>
      <c r="F35" s="11">
        <f t="shared" si="2"/>
        <v>100</v>
      </c>
    </row>
    <row r="36" spans="1:6" ht="12.75" customHeight="1">
      <c r="A36" s="10">
        <v>225</v>
      </c>
      <c r="B36" s="17" t="s">
        <v>33</v>
      </c>
      <c r="C36" s="10">
        <v>243163</v>
      </c>
      <c r="D36" s="10">
        <v>243163</v>
      </c>
      <c r="E36" s="5">
        <f t="shared" si="3"/>
        <v>0</v>
      </c>
      <c r="F36" s="11">
        <f t="shared" si="2"/>
        <v>100</v>
      </c>
    </row>
    <row r="37" spans="1:6" ht="12.75" customHeight="1" hidden="1">
      <c r="A37" s="10">
        <v>310</v>
      </c>
      <c r="B37" s="17" t="s">
        <v>26</v>
      </c>
      <c r="C37" s="10"/>
      <c r="D37" s="10"/>
      <c r="E37" s="5">
        <f t="shared" si="3"/>
        <v>0</v>
      </c>
      <c r="F37" s="11">
        <v>0</v>
      </c>
    </row>
    <row r="38" spans="1:6" ht="11.25" customHeight="1">
      <c r="A38" s="2"/>
      <c r="B38" s="18" t="s">
        <v>35</v>
      </c>
      <c r="C38" s="5">
        <f>C39+C40+C41</f>
        <v>343660</v>
      </c>
      <c r="D38" s="5">
        <f>D39+D40+D41</f>
        <v>343660</v>
      </c>
      <c r="E38" s="5">
        <f t="shared" si="3"/>
        <v>0</v>
      </c>
      <c r="F38" s="11">
        <f t="shared" si="2"/>
        <v>100</v>
      </c>
    </row>
    <row r="39" spans="1:6" ht="12" customHeight="1">
      <c r="A39" s="2">
        <v>340</v>
      </c>
      <c r="B39" s="3" t="s">
        <v>16</v>
      </c>
      <c r="C39" s="10">
        <v>141510</v>
      </c>
      <c r="D39" s="10">
        <v>141510</v>
      </c>
      <c r="E39" s="5">
        <f t="shared" si="3"/>
        <v>0</v>
      </c>
      <c r="F39" s="11">
        <f t="shared" si="2"/>
        <v>100</v>
      </c>
    </row>
    <row r="40" spans="1:6" ht="12" customHeight="1" hidden="1">
      <c r="A40" s="2">
        <v>310</v>
      </c>
      <c r="B40" s="17" t="s">
        <v>26</v>
      </c>
      <c r="C40" s="10"/>
      <c r="D40" s="10"/>
      <c r="E40" s="5">
        <f t="shared" si="3"/>
        <v>0</v>
      </c>
      <c r="F40" s="11" t="e">
        <f t="shared" si="2"/>
        <v>#DIV/0!</v>
      </c>
    </row>
    <row r="41" spans="1:6" ht="12" customHeight="1">
      <c r="A41" s="2">
        <v>226</v>
      </c>
      <c r="B41" s="17" t="s">
        <v>74</v>
      </c>
      <c r="C41" s="2">
        <v>202150</v>
      </c>
      <c r="D41" s="2">
        <v>202150</v>
      </c>
      <c r="E41" s="5">
        <f t="shared" si="3"/>
        <v>0</v>
      </c>
      <c r="F41" s="11">
        <f t="shared" si="2"/>
        <v>100</v>
      </c>
    </row>
    <row r="42" spans="1:6" ht="24.75" customHeight="1">
      <c r="A42" s="2"/>
      <c r="B42" s="14" t="s">
        <v>37</v>
      </c>
      <c r="C42" s="5">
        <f>C43</f>
        <v>244650</v>
      </c>
      <c r="D42" s="5">
        <f>D43</f>
        <v>244650</v>
      </c>
      <c r="E42" s="5">
        <f t="shared" si="3"/>
        <v>0</v>
      </c>
      <c r="F42" s="11">
        <f t="shared" si="2"/>
        <v>100</v>
      </c>
    </row>
    <row r="43" spans="1:6" ht="23.25">
      <c r="A43" s="2">
        <v>340</v>
      </c>
      <c r="B43" s="15" t="s">
        <v>71</v>
      </c>
      <c r="C43" s="2">
        <v>244650</v>
      </c>
      <c r="D43" s="2">
        <v>244650</v>
      </c>
      <c r="E43" s="5">
        <f t="shared" si="3"/>
        <v>0</v>
      </c>
      <c r="F43" s="11">
        <f t="shared" si="2"/>
        <v>100</v>
      </c>
    </row>
    <row r="44" spans="1:6" ht="48.75" customHeight="1">
      <c r="A44" s="2"/>
      <c r="B44" s="6" t="s">
        <v>38</v>
      </c>
      <c r="C44" s="5">
        <f>C45+C46</f>
        <v>174400</v>
      </c>
      <c r="D44" s="5">
        <f>D45+D46</f>
        <v>174400</v>
      </c>
      <c r="E44" s="5">
        <f t="shared" si="3"/>
        <v>0</v>
      </c>
      <c r="F44" s="11">
        <f t="shared" si="2"/>
        <v>100</v>
      </c>
    </row>
    <row r="45" spans="1:6" ht="12.75">
      <c r="A45" s="2">
        <v>226</v>
      </c>
      <c r="B45" s="19" t="s">
        <v>34</v>
      </c>
      <c r="C45" s="2">
        <v>174400</v>
      </c>
      <c r="D45" s="2">
        <v>174400</v>
      </c>
      <c r="E45" s="5">
        <f t="shared" si="3"/>
        <v>0</v>
      </c>
      <c r="F45" s="11">
        <f t="shared" si="2"/>
        <v>100</v>
      </c>
    </row>
    <row r="46" spans="1:6" ht="12.75" hidden="1">
      <c r="A46" s="2">
        <v>310</v>
      </c>
      <c r="B46" s="19" t="s">
        <v>26</v>
      </c>
      <c r="C46" s="2"/>
      <c r="D46" s="2"/>
      <c r="E46" s="5">
        <f t="shared" si="3"/>
        <v>0</v>
      </c>
      <c r="F46" s="11" t="e">
        <f t="shared" si="2"/>
        <v>#DIV/0!</v>
      </c>
    </row>
    <row r="47" spans="1:6" ht="12.75" hidden="1">
      <c r="A47" s="2"/>
      <c r="B47" s="19"/>
      <c r="C47" s="2"/>
      <c r="D47" s="2"/>
      <c r="E47" s="5"/>
      <c r="F47" s="11"/>
    </row>
    <row r="48" spans="1:6" ht="24" customHeight="1">
      <c r="A48" s="2"/>
      <c r="B48" s="8" t="s">
        <v>21</v>
      </c>
      <c r="C48" s="5">
        <f>C49</f>
        <v>757718</v>
      </c>
      <c r="D48" s="5">
        <f>D49</f>
        <v>757718</v>
      </c>
      <c r="E48" s="5">
        <f t="shared" si="3"/>
        <v>0</v>
      </c>
      <c r="F48" s="11">
        <f t="shared" si="2"/>
        <v>100</v>
      </c>
    </row>
    <row r="49" spans="1:6" ht="22.5" customHeight="1">
      <c r="A49" s="2">
        <v>340</v>
      </c>
      <c r="B49" s="3" t="s">
        <v>16</v>
      </c>
      <c r="C49" s="2">
        <v>757718</v>
      </c>
      <c r="D49" s="2">
        <v>757718</v>
      </c>
      <c r="E49" s="5">
        <f t="shared" si="3"/>
        <v>0</v>
      </c>
      <c r="F49" s="11">
        <f t="shared" si="2"/>
        <v>100</v>
      </c>
    </row>
    <row r="50" spans="1:6" ht="15.75" customHeight="1">
      <c r="A50" s="2"/>
      <c r="B50" s="6" t="s">
        <v>22</v>
      </c>
      <c r="C50" s="25">
        <f>C18+C24+C25+C42+C44+C48</f>
        <v>40315405.35</v>
      </c>
      <c r="D50" s="5">
        <f>D18+D24+D25+D42+D44+D48</f>
        <v>40315405.35</v>
      </c>
      <c r="E50" s="5">
        <f t="shared" si="3"/>
        <v>0</v>
      </c>
      <c r="F50" s="11">
        <f t="shared" si="2"/>
        <v>100</v>
      </c>
    </row>
    <row r="51" ht="12.75">
      <c r="B51" s="9"/>
    </row>
    <row r="52" ht="12.75">
      <c r="B52" s="9"/>
    </row>
  </sheetData>
  <sheetProtection/>
  <mergeCells count="1">
    <mergeCell ref="A2:F2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view="pageBreakPreview" zoomScale="89" zoomScaleSheetLayoutView="89" zoomScalePageLayoutView="0" workbookViewId="0" topLeftCell="A1">
      <selection activeCell="C33" sqref="C33"/>
    </sheetView>
  </sheetViews>
  <sheetFormatPr defaultColWidth="9.00390625" defaultRowHeight="12.75"/>
  <cols>
    <col min="1" max="1" width="16.875" style="0" customWidth="1"/>
    <col min="2" max="2" width="41.00390625" style="0" customWidth="1"/>
    <col min="3" max="3" width="14.00390625" style="0" customWidth="1"/>
    <col min="4" max="4" width="13.375" style="0" customWidth="1"/>
    <col min="5" max="5" width="13.125" style="0" customWidth="1"/>
    <col min="6" max="6" width="12.50390625" style="0" customWidth="1"/>
    <col min="7" max="7" width="11.00390625" style="0" customWidth="1"/>
    <col min="8" max="8" width="13.00390625" style="0" customWidth="1"/>
  </cols>
  <sheetData>
    <row r="2" spans="1:6" ht="12.75">
      <c r="A2" s="29" t="s">
        <v>56</v>
      </c>
      <c r="B2" s="29"/>
      <c r="C2" s="29"/>
      <c r="D2" s="29"/>
      <c r="E2" s="29"/>
      <c r="F2" s="29"/>
    </row>
    <row r="3" ht="12.75">
      <c r="C3" t="s">
        <v>75</v>
      </c>
    </row>
    <row r="4" ht="12.75">
      <c r="F4" s="13" t="s">
        <v>0</v>
      </c>
    </row>
    <row r="5" spans="1:6" ht="30.75" customHeight="1">
      <c r="A5" s="1" t="s">
        <v>1</v>
      </c>
      <c r="B5" s="1" t="s">
        <v>2</v>
      </c>
      <c r="C5" s="1" t="s">
        <v>3</v>
      </c>
      <c r="D5" s="1" t="s">
        <v>76</v>
      </c>
      <c r="E5" s="1" t="s">
        <v>4</v>
      </c>
      <c r="F5" s="1" t="s">
        <v>5</v>
      </c>
    </row>
    <row r="6" spans="1:6" ht="15.75" customHeight="1">
      <c r="A6" s="2">
        <v>211</v>
      </c>
      <c r="B6" s="3" t="s">
        <v>18</v>
      </c>
      <c r="C6" s="2">
        <v>262284.62</v>
      </c>
      <c r="D6" s="2">
        <v>262284.62</v>
      </c>
      <c r="E6" s="2">
        <f aca="true" t="shared" si="0" ref="E6:E11">C6-D6</f>
        <v>0</v>
      </c>
      <c r="F6" s="4">
        <f aca="true" t="shared" si="1" ref="F6:F11">D6/C6*100</f>
        <v>100</v>
      </c>
    </row>
    <row r="7" spans="1:6" ht="15.75" customHeight="1">
      <c r="A7" s="2">
        <v>212</v>
      </c>
      <c r="B7" s="3" t="s">
        <v>6</v>
      </c>
      <c r="C7" s="2">
        <v>1223.1</v>
      </c>
      <c r="D7" s="2">
        <v>1223.1</v>
      </c>
      <c r="E7" s="2">
        <f t="shared" si="0"/>
        <v>0</v>
      </c>
      <c r="F7" s="4">
        <f t="shared" si="1"/>
        <v>100</v>
      </c>
    </row>
    <row r="8" spans="1:6" ht="15.75" customHeight="1">
      <c r="A8" s="2">
        <v>213</v>
      </c>
      <c r="B8" s="3" t="s">
        <v>7</v>
      </c>
      <c r="C8" s="2">
        <v>79209.96</v>
      </c>
      <c r="D8" s="2">
        <v>79209.96</v>
      </c>
      <c r="E8" s="2">
        <f t="shared" si="0"/>
        <v>0</v>
      </c>
      <c r="F8" s="4">
        <f t="shared" si="1"/>
        <v>100</v>
      </c>
    </row>
    <row r="9" spans="1:6" ht="15.75" customHeight="1">
      <c r="A9" s="2">
        <v>221</v>
      </c>
      <c r="B9" s="3" t="s">
        <v>8</v>
      </c>
      <c r="C9" s="2">
        <v>42327.69</v>
      </c>
      <c r="D9" s="2">
        <v>42327.69</v>
      </c>
      <c r="E9" s="2">
        <f t="shared" si="0"/>
        <v>0</v>
      </c>
      <c r="F9" s="4">
        <f t="shared" si="1"/>
        <v>100</v>
      </c>
    </row>
    <row r="10" spans="1:6" ht="15.75" customHeight="1">
      <c r="A10" s="2">
        <v>222</v>
      </c>
      <c r="B10" s="3" t="s">
        <v>9</v>
      </c>
      <c r="C10" s="2">
        <v>11929</v>
      </c>
      <c r="D10" s="2">
        <v>11929</v>
      </c>
      <c r="E10" s="2">
        <f t="shared" si="0"/>
        <v>0</v>
      </c>
      <c r="F10" s="4">
        <f t="shared" si="1"/>
        <v>100</v>
      </c>
    </row>
    <row r="11" spans="1:6" ht="15.75" customHeight="1">
      <c r="A11" s="2">
        <v>223</v>
      </c>
      <c r="B11" s="3" t="s">
        <v>10</v>
      </c>
      <c r="C11" s="2">
        <v>1167504.15</v>
      </c>
      <c r="D11" s="2">
        <v>1167504.15</v>
      </c>
      <c r="E11" s="2">
        <f t="shared" si="0"/>
        <v>0</v>
      </c>
      <c r="F11" s="4">
        <f t="shared" si="1"/>
        <v>100</v>
      </c>
    </row>
    <row r="12" spans="1:6" ht="26.25" customHeight="1">
      <c r="A12" s="2">
        <v>224</v>
      </c>
      <c r="B12" s="3" t="s">
        <v>11</v>
      </c>
      <c r="C12" s="2"/>
      <c r="D12" s="2"/>
      <c r="E12" s="2"/>
      <c r="F12" s="4"/>
    </row>
    <row r="13" spans="1:6" ht="15.75" customHeight="1">
      <c r="A13" s="2">
        <v>225</v>
      </c>
      <c r="B13" s="3" t="s">
        <v>12</v>
      </c>
      <c r="C13" s="2">
        <v>1962796.48</v>
      </c>
      <c r="D13" s="2">
        <v>1962796.48</v>
      </c>
      <c r="E13" s="2">
        <f>C13-D13</f>
        <v>0</v>
      </c>
      <c r="F13" s="4">
        <f>D13/C13*100</f>
        <v>100</v>
      </c>
    </row>
    <row r="14" spans="1:6" ht="15.75" customHeight="1">
      <c r="A14" s="2">
        <v>226</v>
      </c>
      <c r="B14" s="3" t="s">
        <v>13</v>
      </c>
      <c r="C14" s="2">
        <v>234686.5</v>
      </c>
      <c r="D14" s="2">
        <v>234686.5</v>
      </c>
      <c r="E14" s="2">
        <f aca="true" t="shared" si="2" ref="E14:E50">C14-D14</f>
        <v>0</v>
      </c>
      <c r="F14" s="4">
        <f aca="true" t="shared" si="3" ref="F14:F50">D14/C14*100</f>
        <v>100</v>
      </c>
    </row>
    <row r="15" spans="1:6" ht="15.75" customHeight="1">
      <c r="A15" s="2">
        <v>290</v>
      </c>
      <c r="B15" s="3" t="s">
        <v>14</v>
      </c>
      <c r="C15" s="2">
        <f>2600+300980+46800</f>
        <v>350380</v>
      </c>
      <c r="D15" s="2">
        <f>2600+300980+46800</f>
        <v>350380</v>
      </c>
      <c r="E15" s="2">
        <f t="shared" si="2"/>
        <v>0</v>
      </c>
      <c r="F15" s="4">
        <f t="shared" si="3"/>
        <v>100</v>
      </c>
    </row>
    <row r="16" spans="1:6" ht="15.75" customHeight="1">
      <c r="A16" s="2">
        <v>310</v>
      </c>
      <c r="B16" s="3" t="s">
        <v>15</v>
      </c>
      <c r="C16" s="2">
        <v>6000</v>
      </c>
      <c r="D16" s="2">
        <v>6000</v>
      </c>
      <c r="E16" s="4">
        <f t="shared" si="2"/>
        <v>0</v>
      </c>
      <c r="F16" s="4">
        <f t="shared" si="3"/>
        <v>100</v>
      </c>
    </row>
    <row r="17" spans="1:6" ht="24.75" customHeight="1">
      <c r="A17" s="2">
        <v>340</v>
      </c>
      <c r="B17" s="3" t="s">
        <v>16</v>
      </c>
      <c r="C17" s="2">
        <v>171469.65</v>
      </c>
      <c r="D17" s="2">
        <v>171469.65</v>
      </c>
      <c r="E17" s="2">
        <f t="shared" si="2"/>
        <v>0</v>
      </c>
      <c r="F17" s="4">
        <f t="shared" si="3"/>
        <v>100</v>
      </c>
    </row>
    <row r="18" spans="1:6" ht="14.25" customHeight="1">
      <c r="A18" s="5"/>
      <c r="B18" s="6" t="s">
        <v>17</v>
      </c>
      <c r="C18" s="5">
        <f>SUM(C6:C17)</f>
        <v>4289811.15</v>
      </c>
      <c r="D18" s="5">
        <f>SUM(D6:D17)</f>
        <v>4289811.15</v>
      </c>
      <c r="E18" s="5">
        <f>SUM(E6:E17)</f>
        <v>0</v>
      </c>
      <c r="F18" s="7">
        <f t="shared" si="3"/>
        <v>100</v>
      </c>
    </row>
    <row r="19" spans="1:6" ht="12.75" customHeight="1">
      <c r="A19" s="2">
        <v>211</v>
      </c>
      <c r="B19" s="3" t="s">
        <v>19</v>
      </c>
      <c r="C19" s="10">
        <v>6912122.07</v>
      </c>
      <c r="D19" s="10">
        <v>6912122.07</v>
      </c>
      <c r="E19" s="10">
        <f t="shared" si="2"/>
        <v>0</v>
      </c>
      <c r="F19" s="11">
        <f t="shared" si="3"/>
        <v>100</v>
      </c>
    </row>
    <row r="20" spans="1:6" ht="25.5" customHeight="1">
      <c r="A20" s="2">
        <v>213</v>
      </c>
      <c r="B20" s="3" t="s">
        <v>20</v>
      </c>
      <c r="C20" s="24">
        <v>2070924.71</v>
      </c>
      <c r="D20" s="24">
        <v>2070924.71</v>
      </c>
      <c r="E20" s="10">
        <f t="shared" si="2"/>
        <v>0</v>
      </c>
      <c r="F20" s="11">
        <f t="shared" si="3"/>
        <v>100</v>
      </c>
    </row>
    <row r="21" spans="1:6" ht="25.5" customHeight="1" hidden="1">
      <c r="A21" s="2"/>
      <c r="B21" s="3"/>
      <c r="C21" s="24"/>
      <c r="D21" s="24"/>
      <c r="E21" s="10"/>
      <c r="F21" s="11"/>
    </row>
    <row r="22" spans="1:6" ht="15.75" customHeight="1" hidden="1">
      <c r="A22" s="2"/>
      <c r="B22" s="3"/>
      <c r="C22" s="10"/>
      <c r="D22" s="10"/>
      <c r="E22" s="10"/>
      <c r="F22" s="11"/>
    </row>
    <row r="23" spans="1:6" ht="14.25" customHeight="1">
      <c r="A23" s="2">
        <v>310</v>
      </c>
      <c r="B23" s="3" t="s">
        <v>64</v>
      </c>
      <c r="C23" s="10">
        <v>305921.29</v>
      </c>
      <c r="D23" s="10">
        <v>305921.29</v>
      </c>
      <c r="E23" s="10">
        <f t="shared" si="2"/>
        <v>0</v>
      </c>
      <c r="F23" s="11">
        <f t="shared" si="3"/>
        <v>100</v>
      </c>
    </row>
    <row r="24" spans="1:6" ht="12.75" customHeight="1">
      <c r="A24" s="2"/>
      <c r="B24" s="6" t="s">
        <v>17</v>
      </c>
      <c r="C24" s="5">
        <f>SUM(C19:C23)</f>
        <v>9288968.07</v>
      </c>
      <c r="D24" s="5">
        <f>SUM(D19:D23)</f>
        <v>9288968.07</v>
      </c>
      <c r="E24" s="5">
        <f>SUM(E19:E23)</f>
        <v>0</v>
      </c>
      <c r="F24" s="7">
        <f>D24/C24*100</f>
        <v>100</v>
      </c>
    </row>
    <row r="25" spans="1:6" ht="42" customHeight="1">
      <c r="A25" s="2"/>
      <c r="B25" s="8" t="s">
        <v>24</v>
      </c>
      <c r="C25" s="5">
        <f>C26+C28+C31+C35+C38</f>
        <v>717305</v>
      </c>
      <c r="D25" s="5">
        <f>D26+D28+D31+D35+D38</f>
        <v>717305</v>
      </c>
      <c r="E25" s="5">
        <f t="shared" si="2"/>
        <v>0</v>
      </c>
      <c r="F25" s="11">
        <f t="shared" si="3"/>
        <v>100</v>
      </c>
    </row>
    <row r="26" spans="1:6" ht="15" customHeight="1" hidden="1">
      <c r="A26" s="2"/>
      <c r="B26" s="14" t="s">
        <v>27</v>
      </c>
      <c r="C26" s="5">
        <f>C27</f>
        <v>0</v>
      </c>
      <c r="D26" s="5">
        <f>D27</f>
        <v>0</v>
      </c>
      <c r="E26" s="5">
        <f t="shared" si="2"/>
        <v>0</v>
      </c>
      <c r="F26" s="11" t="e">
        <f t="shared" si="3"/>
        <v>#DIV/0!</v>
      </c>
    </row>
    <row r="27" spans="1:6" ht="12" customHeight="1" hidden="1">
      <c r="A27" s="2">
        <v>221</v>
      </c>
      <c r="B27" s="15" t="s">
        <v>25</v>
      </c>
      <c r="C27" s="10"/>
      <c r="D27" s="5"/>
      <c r="E27" s="5">
        <f t="shared" si="2"/>
        <v>0</v>
      </c>
      <c r="F27" s="11" t="e">
        <f t="shared" si="3"/>
        <v>#DIV/0!</v>
      </c>
    </row>
    <row r="28" spans="1:6" ht="12.75" customHeight="1" hidden="1">
      <c r="A28" s="2"/>
      <c r="B28" s="6" t="s">
        <v>36</v>
      </c>
      <c r="C28" s="5">
        <f>C29+C30</f>
        <v>0</v>
      </c>
      <c r="D28" s="5">
        <f>D29+D30</f>
        <v>0</v>
      </c>
      <c r="E28" s="5">
        <f t="shared" si="2"/>
        <v>0</v>
      </c>
      <c r="F28" s="11" t="e">
        <f t="shared" si="3"/>
        <v>#DIV/0!</v>
      </c>
    </row>
    <row r="29" spans="1:6" ht="12.75" hidden="1">
      <c r="A29" s="2">
        <v>211</v>
      </c>
      <c r="B29" s="3" t="s">
        <v>41</v>
      </c>
      <c r="C29" s="2"/>
      <c r="D29" s="2"/>
      <c r="E29" s="5">
        <f t="shared" si="2"/>
        <v>0</v>
      </c>
      <c r="F29" s="11" t="e">
        <f t="shared" si="3"/>
        <v>#DIV/0!</v>
      </c>
    </row>
    <row r="30" spans="1:6" ht="26.25" hidden="1">
      <c r="A30" s="2">
        <v>213</v>
      </c>
      <c r="B30" s="3" t="s">
        <v>40</v>
      </c>
      <c r="C30" s="2"/>
      <c r="D30" s="2"/>
      <c r="E30" s="5">
        <f t="shared" si="2"/>
        <v>0</v>
      </c>
      <c r="F30" s="11" t="e">
        <f t="shared" si="3"/>
        <v>#DIV/0!</v>
      </c>
    </row>
    <row r="31" spans="1:6" ht="24">
      <c r="A31" s="2"/>
      <c r="B31" s="14" t="s">
        <v>28</v>
      </c>
      <c r="C31" s="5">
        <f>C32</f>
        <v>306572</v>
      </c>
      <c r="D31" s="5">
        <f>D32</f>
        <v>306572</v>
      </c>
      <c r="E31" s="5">
        <f t="shared" si="2"/>
        <v>0</v>
      </c>
      <c r="F31" s="11">
        <f t="shared" si="3"/>
        <v>100</v>
      </c>
    </row>
    <row r="32" spans="1:6" ht="21.75" customHeight="1">
      <c r="A32" s="2">
        <v>340</v>
      </c>
      <c r="B32" s="16" t="s">
        <v>29</v>
      </c>
      <c r="C32" s="5">
        <f>C33+C34</f>
        <v>306572</v>
      </c>
      <c r="D32" s="5">
        <f>D33+D34</f>
        <v>306572</v>
      </c>
      <c r="E32" s="5">
        <f t="shared" si="2"/>
        <v>0</v>
      </c>
      <c r="F32" s="11">
        <f t="shared" si="3"/>
        <v>100</v>
      </c>
    </row>
    <row r="33" spans="1:6" ht="15.75" customHeight="1">
      <c r="A33" s="2">
        <v>340</v>
      </c>
      <c r="B33" s="15" t="s">
        <v>30</v>
      </c>
      <c r="C33" s="10">
        <v>34372</v>
      </c>
      <c r="D33" s="10">
        <v>34372</v>
      </c>
      <c r="E33" s="5">
        <f t="shared" si="2"/>
        <v>0</v>
      </c>
      <c r="F33" s="11">
        <f t="shared" si="3"/>
        <v>100</v>
      </c>
    </row>
    <row r="34" spans="1:6" ht="12.75">
      <c r="A34" s="2">
        <v>340</v>
      </c>
      <c r="B34" s="15" t="s">
        <v>31</v>
      </c>
      <c r="C34" s="10">
        <v>272200</v>
      </c>
      <c r="D34" s="10">
        <v>272200</v>
      </c>
      <c r="E34" s="5">
        <f t="shared" si="2"/>
        <v>0</v>
      </c>
      <c r="F34" s="11">
        <f t="shared" si="3"/>
        <v>100</v>
      </c>
    </row>
    <row r="35" spans="1:6" ht="24">
      <c r="A35" s="2"/>
      <c r="B35" s="14" t="s">
        <v>32</v>
      </c>
      <c r="C35" s="5">
        <f>C36+C37</f>
        <v>71933</v>
      </c>
      <c r="D35" s="5">
        <f>D36+D37</f>
        <v>71933</v>
      </c>
      <c r="E35" s="5">
        <f t="shared" si="2"/>
        <v>0</v>
      </c>
      <c r="F35" s="11">
        <f t="shared" si="3"/>
        <v>100</v>
      </c>
    </row>
    <row r="36" spans="1:6" ht="12.75">
      <c r="A36" s="10">
        <v>225</v>
      </c>
      <c r="B36" s="17" t="s">
        <v>33</v>
      </c>
      <c r="C36" s="10">
        <v>71933</v>
      </c>
      <c r="D36" s="10">
        <v>71933</v>
      </c>
      <c r="E36" s="5">
        <f t="shared" si="2"/>
        <v>0</v>
      </c>
      <c r="F36" s="11">
        <f t="shared" si="3"/>
        <v>100</v>
      </c>
    </row>
    <row r="37" spans="1:6" ht="12.75" hidden="1">
      <c r="A37" s="10">
        <v>310</v>
      </c>
      <c r="B37" s="17" t="s">
        <v>26</v>
      </c>
      <c r="C37" s="10"/>
      <c r="D37" s="10"/>
      <c r="E37" s="5">
        <f t="shared" si="2"/>
        <v>0</v>
      </c>
      <c r="F37" s="11">
        <v>0</v>
      </c>
    </row>
    <row r="38" spans="1:6" ht="12.75">
      <c r="A38" s="2"/>
      <c r="B38" s="18" t="s">
        <v>35</v>
      </c>
      <c r="C38" s="5">
        <f>C41+C39</f>
        <v>338800</v>
      </c>
      <c r="D38" s="5">
        <f>D41+D39</f>
        <v>338800</v>
      </c>
      <c r="E38" s="5">
        <f t="shared" si="2"/>
        <v>0</v>
      </c>
      <c r="F38" s="11">
        <f t="shared" si="3"/>
        <v>100</v>
      </c>
    </row>
    <row r="39" spans="1:6" ht="26.25">
      <c r="A39" s="2">
        <v>340</v>
      </c>
      <c r="B39" s="3" t="s">
        <v>16</v>
      </c>
      <c r="C39" s="10">
        <v>61590</v>
      </c>
      <c r="D39" s="10">
        <v>61590</v>
      </c>
      <c r="E39" s="5">
        <f t="shared" si="2"/>
        <v>0</v>
      </c>
      <c r="F39" s="11">
        <f t="shared" si="3"/>
        <v>100</v>
      </c>
    </row>
    <row r="40" spans="1:6" ht="12.75" hidden="1">
      <c r="A40" s="2">
        <v>310</v>
      </c>
      <c r="B40" s="17" t="s">
        <v>26</v>
      </c>
      <c r="C40" s="5"/>
      <c r="D40" s="5"/>
      <c r="E40" s="5">
        <f t="shared" si="2"/>
        <v>0</v>
      </c>
      <c r="F40" s="11" t="e">
        <f t="shared" si="3"/>
        <v>#DIV/0!</v>
      </c>
    </row>
    <row r="41" spans="1:6" ht="12.75">
      <c r="A41" s="2">
        <v>226</v>
      </c>
      <c r="B41" s="17" t="s">
        <v>74</v>
      </c>
      <c r="C41" s="10">
        <v>277210</v>
      </c>
      <c r="D41" s="10">
        <v>277210</v>
      </c>
      <c r="E41" s="5">
        <f t="shared" si="2"/>
        <v>0</v>
      </c>
      <c r="F41" s="11">
        <f t="shared" si="3"/>
        <v>100</v>
      </c>
    </row>
    <row r="42" spans="1:6" ht="24">
      <c r="A42" s="2"/>
      <c r="B42" s="14" t="s">
        <v>37</v>
      </c>
      <c r="C42" s="5">
        <f>C43</f>
        <v>95250</v>
      </c>
      <c r="D42" s="5">
        <f>D43</f>
        <v>95250</v>
      </c>
      <c r="E42" s="5">
        <f t="shared" si="2"/>
        <v>0</v>
      </c>
      <c r="F42" s="11">
        <f t="shared" si="3"/>
        <v>100</v>
      </c>
    </row>
    <row r="43" spans="1:6" ht="12.75">
      <c r="A43" s="2">
        <v>340</v>
      </c>
      <c r="B43" s="15" t="s">
        <v>23</v>
      </c>
      <c r="C43" s="2">
        <v>95250</v>
      </c>
      <c r="D43" s="2">
        <v>95250</v>
      </c>
      <c r="E43" s="5">
        <f t="shared" si="2"/>
        <v>0</v>
      </c>
      <c r="F43" s="11">
        <f t="shared" si="3"/>
        <v>100</v>
      </c>
    </row>
    <row r="44" spans="1:6" ht="52.5" hidden="1">
      <c r="A44" s="2"/>
      <c r="B44" s="6" t="s">
        <v>38</v>
      </c>
      <c r="C44" s="5">
        <f>C45+C46</f>
        <v>0</v>
      </c>
      <c r="D44" s="5">
        <f>D45+D46</f>
        <v>0</v>
      </c>
      <c r="E44" s="5">
        <f t="shared" si="2"/>
        <v>0</v>
      </c>
      <c r="F44" s="11" t="e">
        <f t="shared" si="3"/>
        <v>#DIV/0!</v>
      </c>
    </row>
    <row r="45" spans="1:6" ht="12.75" hidden="1">
      <c r="A45" s="2">
        <v>226</v>
      </c>
      <c r="B45" s="19" t="s">
        <v>34</v>
      </c>
      <c r="C45" s="2"/>
      <c r="D45" s="2"/>
      <c r="E45" s="5">
        <f t="shared" si="2"/>
        <v>0</v>
      </c>
      <c r="F45" s="11" t="e">
        <f t="shared" si="3"/>
        <v>#DIV/0!</v>
      </c>
    </row>
    <row r="46" spans="1:6" ht="12.75" hidden="1">
      <c r="A46" s="2">
        <v>310</v>
      </c>
      <c r="B46" s="19" t="s">
        <v>26</v>
      </c>
      <c r="C46" s="2"/>
      <c r="D46" s="2"/>
      <c r="E46" s="5">
        <f t="shared" si="2"/>
        <v>0</v>
      </c>
      <c r="F46" s="11" t="e">
        <f t="shared" si="3"/>
        <v>#DIV/0!</v>
      </c>
    </row>
    <row r="47" spans="1:6" ht="12.75" hidden="1">
      <c r="A47" s="2"/>
      <c r="B47" s="19"/>
      <c r="C47" s="2"/>
      <c r="D47" s="2"/>
      <c r="E47" s="5"/>
      <c r="F47" s="11"/>
    </row>
    <row r="48" spans="1:6" ht="26.25">
      <c r="A48" s="2"/>
      <c r="B48" s="8" t="s">
        <v>21</v>
      </c>
      <c r="C48" s="5">
        <f>C49</f>
        <v>438529</v>
      </c>
      <c r="D48" s="5">
        <f>D49</f>
        <v>438529</v>
      </c>
      <c r="E48" s="5">
        <f t="shared" si="2"/>
        <v>0</v>
      </c>
      <c r="F48" s="11">
        <f t="shared" si="3"/>
        <v>100</v>
      </c>
    </row>
    <row r="49" spans="1:6" ht="24.75" customHeight="1">
      <c r="A49" s="2">
        <v>340</v>
      </c>
      <c r="B49" s="3" t="s">
        <v>16</v>
      </c>
      <c r="C49" s="2">
        <v>438529</v>
      </c>
      <c r="D49" s="2">
        <v>438529</v>
      </c>
      <c r="E49" s="5">
        <f t="shared" si="2"/>
        <v>0</v>
      </c>
      <c r="F49" s="11">
        <f t="shared" si="3"/>
        <v>100</v>
      </c>
    </row>
    <row r="50" spans="1:6" ht="12.75">
      <c r="A50" s="2"/>
      <c r="B50" s="6" t="s">
        <v>22</v>
      </c>
      <c r="C50" s="5">
        <f>C18+C24+C25+C42+C44+C48</f>
        <v>14829863.22</v>
      </c>
      <c r="D50" s="5">
        <f>D18+D24+D25+D42+D44+D48</f>
        <v>14829863.22</v>
      </c>
      <c r="E50" s="5">
        <f t="shared" si="2"/>
        <v>0</v>
      </c>
      <c r="F50" s="11">
        <f t="shared" si="3"/>
        <v>100</v>
      </c>
    </row>
  </sheetData>
  <sheetProtection/>
  <mergeCells count="1">
    <mergeCell ref="A2:F2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view="pageBreakPreview" zoomScale="86" zoomScaleSheetLayoutView="86" zoomScalePageLayoutView="0" workbookViewId="0" topLeftCell="A13">
      <selection activeCell="B22" sqref="B22"/>
    </sheetView>
  </sheetViews>
  <sheetFormatPr defaultColWidth="9.00390625" defaultRowHeight="12.75"/>
  <cols>
    <col min="1" max="1" width="16.50390625" style="0" customWidth="1"/>
    <col min="2" max="2" width="41.125" style="0" customWidth="1"/>
    <col min="3" max="3" width="15.125" style="0" customWidth="1"/>
    <col min="4" max="4" width="13.375" style="0" customWidth="1"/>
    <col min="5" max="5" width="13.125" style="0" customWidth="1"/>
    <col min="6" max="6" width="11.50390625" style="0" customWidth="1"/>
    <col min="7" max="7" width="9.50390625" style="0" bestFit="1" customWidth="1"/>
    <col min="8" max="8" width="11.125" style="0" customWidth="1"/>
  </cols>
  <sheetData>
    <row r="2" spans="1:6" ht="12.75">
      <c r="A2" s="29" t="s">
        <v>57</v>
      </c>
      <c r="B2" s="29"/>
      <c r="C2" s="29"/>
      <c r="D2" s="29"/>
      <c r="E2" s="29"/>
      <c r="F2" s="29"/>
    </row>
    <row r="3" ht="12.75">
      <c r="C3" t="s">
        <v>75</v>
      </c>
    </row>
    <row r="4" ht="12.75">
      <c r="F4" t="s">
        <v>0</v>
      </c>
    </row>
    <row r="5" spans="1:6" ht="30.75" customHeight="1">
      <c r="A5" s="1" t="s">
        <v>1</v>
      </c>
      <c r="B5" s="1" t="s">
        <v>2</v>
      </c>
      <c r="C5" s="1" t="s">
        <v>3</v>
      </c>
      <c r="D5" s="1" t="s">
        <v>76</v>
      </c>
      <c r="E5" s="1" t="s">
        <v>4</v>
      </c>
      <c r="F5" s="1" t="s">
        <v>5</v>
      </c>
    </row>
    <row r="6" spans="1:6" ht="13.5" customHeight="1">
      <c r="A6" s="2">
        <v>211</v>
      </c>
      <c r="B6" s="3" t="s">
        <v>18</v>
      </c>
      <c r="C6" s="2">
        <v>531950.56</v>
      </c>
      <c r="D6" s="2">
        <v>531950.56</v>
      </c>
      <c r="E6" s="2">
        <f>C6-D6</f>
        <v>0</v>
      </c>
      <c r="F6" s="4">
        <f aca="true" t="shared" si="0" ref="F6:F11">D6/C6*100</f>
        <v>100</v>
      </c>
    </row>
    <row r="7" spans="1:6" ht="13.5" customHeight="1">
      <c r="A7" s="2">
        <v>212</v>
      </c>
      <c r="B7" s="3" t="s">
        <v>6</v>
      </c>
      <c r="C7" s="2">
        <v>822.8</v>
      </c>
      <c r="D7" s="2">
        <v>822.8</v>
      </c>
      <c r="E7" s="2">
        <f>C7-D7</f>
        <v>0</v>
      </c>
      <c r="F7" s="4">
        <f t="shared" si="0"/>
        <v>100</v>
      </c>
    </row>
    <row r="8" spans="1:6" ht="13.5" customHeight="1">
      <c r="A8" s="2">
        <v>213</v>
      </c>
      <c r="B8" s="3" t="s">
        <v>7</v>
      </c>
      <c r="C8" s="2">
        <v>160649.06</v>
      </c>
      <c r="D8" s="2">
        <v>160649.06</v>
      </c>
      <c r="E8" s="2">
        <f>C8-D8</f>
        <v>0</v>
      </c>
      <c r="F8" s="4">
        <f t="shared" si="0"/>
        <v>100</v>
      </c>
    </row>
    <row r="9" spans="1:6" ht="13.5" customHeight="1">
      <c r="A9" s="2">
        <v>221</v>
      </c>
      <c r="B9" s="3" t="s">
        <v>8</v>
      </c>
      <c r="C9" s="2">
        <v>46878.47</v>
      </c>
      <c r="D9" s="2">
        <v>46878.47</v>
      </c>
      <c r="E9" s="2">
        <f>C9-D9</f>
        <v>0</v>
      </c>
      <c r="F9" s="4">
        <f t="shared" si="0"/>
        <v>100</v>
      </c>
    </row>
    <row r="10" spans="1:6" ht="13.5" customHeight="1">
      <c r="A10" s="2">
        <v>222</v>
      </c>
      <c r="B10" s="3" t="s">
        <v>9</v>
      </c>
      <c r="C10" s="2"/>
      <c r="D10" s="2"/>
      <c r="E10" s="2">
        <f aca="true" t="shared" si="1" ref="E10:E50">C10-D10</f>
        <v>0</v>
      </c>
      <c r="F10" s="4"/>
    </row>
    <row r="11" spans="1:6" ht="13.5" customHeight="1">
      <c r="A11" s="2">
        <v>223</v>
      </c>
      <c r="B11" s="3" t="s">
        <v>10</v>
      </c>
      <c r="C11" s="2">
        <v>2273359.77</v>
      </c>
      <c r="D11" s="2">
        <v>2273359.77</v>
      </c>
      <c r="E11" s="2">
        <f t="shared" si="1"/>
        <v>0</v>
      </c>
      <c r="F11" s="4">
        <f t="shared" si="0"/>
        <v>100</v>
      </c>
    </row>
    <row r="12" spans="1:6" ht="13.5" customHeight="1">
      <c r="A12" s="2">
        <v>224</v>
      </c>
      <c r="B12" s="3" t="s">
        <v>11</v>
      </c>
      <c r="C12" s="2"/>
      <c r="D12" s="2"/>
      <c r="E12" s="2"/>
      <c r="F12" s="4"/>
    </row>
    <row r="13" spans="1:6" ht="13.5" customHeight="1">
      <c r="A13" s="2">
        <v>225</v>
      </c>
      <c r="B13" s="3" t="s">
        <v>12</v>
      </c>
      <c r="C13" s="2">
        <v>2344555.49</v>
      </c>
      <c r="D13" s="2">
        <v>2344555.49</v>
      </c>
      <c r="E13" s="2">
        <f>C13-D13</f>
        <v>0</v>
      </c>
      <c r="F13" s="4">
        <f>D13/C13*100</f>
        <v>100</v>
      </c>
    </row>
    <row r="14" spans="1:6" ht="13.5" customHeight="1">
      <c r="A14" s="2">
        <v>226</v>
      </c>
      <c r="B14" s="3" t="s">
        <v>13</v>
      </c>
      <c r="C14" s="2">
        <v>416759.65</v>
      </c>
      <c r="D14" s="2">
        <v>416759.65</v>
      </c>
      <c r="E14" s="2">
        <f t="shared" si="1"/>
        <v>0</v>
      </c>
      <c r="F14" s="4">
        <f aca="true" t="shared" si="2" ref="F14:F50">D14/C14*100</f>
        <v>100</v>
      </c>
    </row>
    <row r="15" spans="1:6" ht="13.5" customHeight="1">
      <c r="A15" s="2">
        <v>290</v>
      </c>
      <c r="B15" s="3" t="s">
        <v>14</v>
      </c>
      <c r="C15" s="2">
        <f>2550+566427+158860</f>
        <v>727837</v>
      </c>
      <c r="D15" s="2">
        <f>2550+566427+158860</f>
        <v>727837</v>
      </c>
      <c r="E15" s="2">
        <f t="shared" si="1"/>
        <v>0</v>
      </c>
      <c r="F15" s="4">
        <f t="shared" si="2"/>
        <v>100</v>
      </c>
    </row>
    <row r="16" spans="1:6" ht="13.5" customHeight="1">
      <c r="A16" s="2">
        <v>310</v>
      </c>
      <c r="B16" s="3" t="s">
        <v>15</v>
      </c>
      <c r="C16" s="4">
        <f>223540+3956797.52</f>
        <v>4180337.52</v>
      </c>
      <c r="D16" s="4">
        <f>223540+3956797.52</f>
        <v>4180337.52</v>
      </c>
      <c r="E16" s="4">
        <f t="shared" si="1"/>
        <v>0</v>
      </c>
      <c r="F16" s="4">
        <f t="shared" si="2"/>
        <v>100</v>
      </c>
    </row>
    <row r="17" spans="1:6" ht="13.5" customHeight="1">
      <c r="A17" s="2">
        <v>340</v>
      </c>
      <c r="B17" s="3" t="s">
        <v>16</v>
      </c>
      <c r="C17" s="2">
        <v>365440.47</v>
      </c>
      <c r="D17" s="2">
        <v>365440.47</v>
      </c>
      <c r="E17" s="2">
        <f t="shared" si="1"/>
        <v>0</v>
      </c>
      <c r="F17" s="4">
        <f t="shared" si="2"/>
        <v>100</v>
      </c>
    </row>
    <row r="18" spans="1:6" ht="15" customHeight="1">
      <c r="A18" s="5"/>
      <c r="B18" s="6" t="s">
        <v>17</v>
      </c>
      <c r="C18" s="5">
        <f>SUM(C6:C17)</f>
        <v>11048590.790000001</v>
      </c>
      <c r="D18" s="5">
        <f>SUM(D6:D17)</f>
        <v>11048590.790000001</v>
      </c>
      <c r="E18" s="5">
        <f>SUM(E6:E17)</f>
        <v>0</v>
      </c>
      <c r="F18" s="7">
        <f t="shared" si="2"/>
        <v>100</v>
      </c>
    </row>
    <row r="19" spans="1:6" ht="15" customHeight="1">
      <c r="A19" s="2">
        <v>211</v>
      </c>
      <c r="B19" s="3" t="s">
        <v>19</v>
      </c>
      <c r="C19" s="10">
        <v>14253247.44</v>
      </c>
      <c r="D19" s="10">
        <v>14253247.44</v>
      </c>
      <c r="E19" s="10">
        <f t="shared" si="1"/>
        <v>0</v>
      </c>
      <c r="F19" s="11">
        <f t="shared" si="2"/>
        <v>100</v>
      </c>
    </row>
    <row r="20" spans="1:6" ht="24.75" customHeight="1">
      <c r="A20" s="2">
        <v>213</v>
      </c>
      <c r="B20" s="3" t="s">
        <v>20</v>
      </c>
      <c r="C20" s="10">
        <v>4284090.13</v>
      </c>
      <c r="D20" s="10">
        <v>4284090.13</v>
      </c>
      <c r="E20" s="10">
        <f t="shared" si="1"/>
        <v>0</v>
      </c>
      <c r="F20" s="11">
        <f t="shared" si="2"/>
        <v>100</v>
      </c>
    </row>
    <row r="21" spans="1:6" ht="12.75" customHeight="1" hidden="1">
      <c r="A21" s="2">
        <v>226</v>
      </c>
      <c r="B21" s="3" t="s">
        <v>65</v>
      </c>
      <c r="C21" s="10"/>
      <c r="D21" s="10"/>
      <c r="E21" s="10">
        <f t="shared" si="1"/>
        <v>0</v>
      </c>
      <c r="F21" s="11" t="e">
        <f t="shared" si="2"/>
        <v>#DIV/0!</v>
      </c>
    </row>
    <row r="22" spans="1:6" ht="15" customHeight="1">
      <c r="A22" s="2">
        <v>310</v>
      </c>
      <c r="B22" s="3" t="s">
        <v>78</v>
      </c>
      <c r="C22" s="10">
        <f>1103490.93+2900-C23</f>
        <v>572993.9999999999</v>
      </c>
      <c r="D22" s="10">
        <f>1103490.93+2900-D23</f>
        <v>572993.9999999999</v>
      </c>
      <c r="E22" s="10">
        <f t="shared" si="1"/>
        <v>0</v>
      </c>
      <c r="F22" s="11">
        <f t="shared" si="2"/>
        <v>100</v>
      </c>
    </row>
    <row r="23" spans="1:6" ht="12" customHeight="1">
      <c r="A23" s="2">
        <v>310</v>
      </c>
      <c r="B23" s="3" t="s">
        <v>39</v>
      </c>
      <c r="C23" s="10">
        <v>533396.93</v>
      </c>
      <c r="D23" s="10">
        <v>533396.93</v>
      </c>
      <c r="E23" s="10">
        <f t="shared" si="1"/>
        <v>0</v>
      </c>
      <c r="F23" s="11">
        <f t="shared" si="2"/>
        <v>100</v>
      </c>
    </row>
    <row r="24" spans="1:6" ht="12.75" customHeight="1">
      <c r="A24" s="2"/>
      <c r="B24" s="6" t="s">
        <v>17</v>
      </c>
      <c r="C24" s="5">
        <f>SUM(C19:C23)</f>
        <v>19643728.5</v>
      </c>
      <c r="D24" s="5">
        <f>SUM(D19:D23)</f>
        <v>19643728.5</v>
      </c>
      <c r="E24" s="5">
        <f>SUM(E19:E23)</f>
        <v>0</v>
      </c>
      <c r="F24" s="7">
        <f>D24/C24*100</f>
        <v>100</v>
      </c>
    </row>
    <row r="25" spans="1:6" ht="42" customHeight="1">
      <c r="A25" s="2"/>
      <c r="B25" s="8" t="s">
        <v>24</v>
      </c>
      <c r="C25" s="5">
        <f>C26+C31+C35+C38</f>
        <v>1103600</v>
      </c>
      <c r="D25" s="5">
        <f>D26+D31+D35+D38</f>
        <v>1103600</v>
      </c>
      <c r="E25" s="5">
        <f t="shared" si="1"/>
        <v>0</v>
      </c>
      <c r="F25" s="11">
        <f t="shared" si="2"/>
        <v>100</v>
      </c>
    </row>
    <row r="26" spans="1:6" ht="12.75" hidden="1">
      <c r="A26" s="2"/>
      <c r="B26" s="14" t="s">
        <v>27</v>
      </c>
      <c r="C26" s="5">
        <f>C27</f>
        <v>0</v>
      </c>
      <c r="D26" s="5">
        <f>D27</f>
        <v>0</v>
      </c>
      <c r="E26" s="5">
        <f t="shared" si="1"/>
        <v>0</v>
      </c>
      <c r="F26" s="11" t="e">
        <f t="shared" si="2"/>
        <v>#DIV/0!</v>
      </c>
    </row>
    <row r="27" spans="1:6" ht="12.75" hidden="1">
      <c r="A27" s="2">
        <v>221</v>
      </c>
      <c r="B27" s="15" t="s">
        <v>25</v>
      </c>
      <c r="C27" s="10"/>
      <c r="D27" s="10"/>
      <c r="E27" s="5">
        <f t="shared" si="1"/>
        <v>0</v>
      </c>
      <c r="F27" s="11" t="e">
        <f t="shared" si="2"/>
        <v>#DIV/0!</v>
      </c>
    </row>
    <row r="28" spans="1:6" ht="15" customHeight="1" hidden="1">
      <c r="A28" s="2"/>
      <c r="B28" s="6" t="s">
        <v>36</v>
      </c>
      <c r="C28" s="5">
        <f>C29+C30</f>
        <v>14297606.49</v>
      </c>
      <c r="D28" s="5">
        <f>D29+D30</f>
        <v>9014168.23</v>
      </c>
      <c r="E28" s="5">
        <f t="shared" si="1"/>
        <v>5283438.26</v>
      </c>
      <c r="F28" s="11">
        <f t="shared" si="2"/>
        <v>63.04669411838037</v>
      </c>
    </row>
    <row r="29" spans="1:6" ht="15" customHeight="1" hidden="1">
      <c r="A29" s="2">
        <v>211</v>
      </c>
      <c r="B29" s="3" t="s">
        <v>41</v>
      </c>
      <c r="C29" s="2">
        <v>11371000</v>
      </c>
      <c r="D29" s="2">
        <v>6870619.64</v>
      </c>
      <c r="E29" s="5">
        <f t="shared" si="1"/>
        <v>4500380.36</v>
      </c>
      <c r="F29" s="11">
        <f t="shared" si="2"/>
        <v>60.422299182129976</v>
      </c>
    </row>
    <row r="30" spans="1:6" ht="26.25" hidden="1">
      <c r="A30" s="2">
        <v>213</v>
      </c>
      <c r="B30" s="3" t="s">
        <v>40</v>
      </c>
      <c r="C30" s="2">
        <v>2926606.49</v>
      </c>
      <c r="D30" s="2">
        <v>2143548.59</v>
      </c>
      <c r="E30" s="5">
        <f t="shared" si="1"/>
        <v>783057.9000000004</v>
      </c>
      <c r="F30" s="11">
        <f t="shared" si="2"/>
        <v>73.24348515334563</v>
      </c>
    </row>
    <row r="31" spans="1:6" ht="24">
      <c r="A31" s="2"/>
      <c r="B31" s="14" t="s">
        <v>28</v>
      </c>
      <c r="C31" s="5">
        <f>C32</f>
        <v>582906</v>
      </c>
      <c r="D31" s="5">
        <f>D32</f>
        <v>582906</v>
      </c>
      <c r="E31" s="5">
        <f t="shared" si="1"/>
        <v>0</v>
      </c>
      <c r="F31" s="11">
        <f t="shared" si="2"/>
        <v>100</v>
      </c>
    </row>
    <row r="32" spans="1:6" ht="12.75">
      <c r="A32" s="2">
        <v>340</v>
      </c>
      <c r="B32" s="16" t="s">
        <v>29</v>
      </c>
      <c r="C32" s="5">
        <f>C33+C34</f>
        <v>582906</v>
      </c>
      <c r="D32" s="5">
        <f>D33+D34</f>
        <v>582906</v>
      </c>
      <c r="E32" s="5">
        <f t="shared" si="1"/>
        <v>0</v>
      </c>
      <c r="F32" s="11">
        <f t="shared" si="2"/>
        <v>100</v>
      </c>
    </row>
    <row r="33" spans="1:6" ht="12.75">
      <c r="A33" s="2">
        <v>340</v>
      </c>
      <c r="B33" s="15" t="s">
        <v>30</v>
      </c>
      <c r="C33" s="10">
        <v>51906</v>
      </c>
      <c r="D33" s="10">
        <v>51906</v>
      </c>
      <c r="E33" s="5">
        <f t="shared" si="1"/>
        <v>0</v>
      </c>
      <c r="F33" s="11">
        <f t="shared" si="2"/>
        <v>100</v>
      </c>
    </row>
    <row r="34" spans="1:6" ht="12.75">
      <c r="A34" s="2">
        <v>340</v>
      </c>
      <c r="B34" s="15" t="s">
        <v>31</v>
      </c>
      <c r="C34" s="10">
        <v>531000</v>
      </c>
      <c r="D34" s="10">
        <v>531000</v>
      </c>
      <c r="E34" s="5">
        <f t="shared" si="1"/>
        <v>0</v>
      </c>
      <c r="F34" s="11">
        <f t="shared" si="2"/>
        <v>100</v>
      </c>
    </row>
    <row r="35" spans="1:6" ht="24">
      <c r="A35" s="2"/>
      <c r="B35" s="14" t="s">
        <v>32</v>
      </c>
      <c r="C35" s="5">
        <f>C36+C37</f>
        <v>167949</v>
      </c>
      <c r="D35" s="5">
        <f>D36+D37</f>
        <v>167949</v>
      </c>
      <c r="E35" s="5">
        <f t="shared" si="1"/>
        <v>0</v>
      </c>
      <c r="F35" s="11">
        <f t="shared" si="2"/>
        <v>100</v>
      </c>
    </row>
    <row r="36" spans="1:6" ht="12.75">
      <c r="A36" s="10">
        <v>225</v>
      </c>
      <c r="B36" s="17" t="s">
        <v>33</v>
      </c>
      <c r="C36" s="10">
        <v>167949</v>
      </c>
      <c r="D36" s="10">
        <v>167949</v>
      </c>
      <c r="E36" s="5">
        <f t="shared" si="1"/>
        <v>0</v>
      </c>
      <c r="F36" s="11">
        <f t="shared" si="2"/>
        <v>100</v>
      </c>
    </row>
    <row r="37" spans="1:6" ht="12.75" hidden="1">
      <c r="A37" s="10">
        <v>310</v>
      </c>
      <c r="B37" s="17" t="s">
        <v>26</v>
      </c>
      <c r="C37" s="10"/>
      <c r="D37" s="10"/>
      <c r="E37" s="5">
        <f t="shared" si="1"/>
        <v>0</v>
      </c>
      <c r="F37" s="11" t="e">
        <f t="shared" si="2"/>
        <v>#DIV/0!</v>
      </c>
    </row>
    <row r="38" spans="1:6" ht="12.75">
      <c r="A38" s="2"/>
      <c r="B38" s="18" t="s">
        <v>35</v>
      </c>
      <c r="C38" s="5">
        <f>C39+C40+C41</f>
        <v>352745</v>
      </c>
      <c r="D38" s="5">
        <f>D39+D40+D41</f>
        <v>352745</v>
      </c>
      <c r="E38" s="5">
        <f t="shared" si="1"/>
        <v>0</v>
      </c>
      <c r="F38" s="11">
        <f t="shared" si="2"/>
        <v>100</v>
      </c>
    </row>
    <row r="39" spans="1:6" ht="26.25">
      <c r="A39" s="2">
        <v>340</v>
      </c>
      <c r="B39" s="3" t="s">
        <v>16</v>
      </c>
      <c r="C39" s="10">
        <v>109425</v>
      </c>
      <c r="D39" s="10">
        <v>109425</v>
      </c>
      <c r="E39" s="5">
        <f t="shared" si="1"/>
        <v>0</v>
      </c>
      <c r="F39" s="11">
        <v>0</v>
      </c>
    </row>
    <row r="40" spans="1:6" ht="12.75" hidden="1">
      <c r="A40" s="2">
        <v>310</v>
      </c>
      <c r="B40" s="17" t="s">
        <v>26</v>
      </c>
      <c r="C40" s="10"/>
      <c r="D40" s="5"/>
      <c r="E40" s="5">
        <f t="shared" si="1"/>
        <v>0</v>
      </c>
      <c r="F40" s="11">
        <v>0</v>
      </c>
    </row>
    <row r="41" spans="1:6" ht="12.75">
      <c r="A41" s="2">
        <v>226</v>
      </c>
      <c r="B41" s="17" t="s">
        <v>74</v>
      </c>
      <c r="C41" s="10">
        <v>243320</v>
      </c>
      <c r="D41" s="10">
        <v>243320</v>
      </c>
      <c r="E41" s="5">
        <f t="shared" si="1"/>
        <v>0</v>
      </c>
      <c r="F41" s="11">
        <f t="shared" si="2"/>
        <v>100</v>
      </c>
    </row>
    <row r="42" spans="1:6" ht="24">
      <c r="A42" s="2"/>
      <c r="B42" s="14" t="s">
        <v>37</v>
      </c>
      <c r="C42" s="5">
        <f>C43</f>
        <v>183255</v>
      </c>
      <c r="D42" s="5">
        <f>D43</f>
        <v>183255</v>
      </c>
      <c r="E42" s="5">
        <f t="shared" si="1"/>
        <v>0</v>
      </c>
      <c r="F42" s="11">
        <f t="shared" si="2"/>
        <v>100</v>
      </c>
    </row>
    <row r="43" spans="1:6" ht="12.75">
      <c r="A43" s="2">
        <v>340</v>
      </c>
      <c r="B43" s="15" t="s">
        <v>23</v>
      </c>
      <c r="C43" s="2">
        <v>183255</v>
      </c>
      <c r="D43" s="2">
        <v>183255</v>
      </c>
      <c r="E43" s="5">
        <f t="shared" si="1"/>
        <v>0</v>
      </c>
      <c r="F43" s="11">
        <f t="shared" si="2"/>
        <v>100</v>
      </c>
    </row>
    <row r="44" spans="1:6" ht="52.5" hidden="1">
      <c r="A44" s="2"/>
      <c r="B44" s="6" t="s">
        <v>38</v>
      </c>
      <c r="C44" s="5">
        <f>C45+C46</f>
        <v>0</v>
      </c>
      <c r="D44" s="5">
        <f>D45+D46</f>
        <v>0</v>
      </c>
      <c r="E44" s="5">
        <f t="shared" si="1"/>
        <v>0</v>
      </c>
      <c r="F44" s="11" t="e">
        <f t="shared" si="2"/>
        <v>#DIV/0!</v>
      </c>
    </row>
    <row r="45" spans="1:6" ht="12.75" hidden="1">
      <c r="A45" s="2">
        <v>226</v>
      </c>
      <c r="B45" s="19" t="s">
        <v>34</v>
      </c>
      <c r="C45" s="2"/>
      <c r="D45" s="2"/>
      <c r="E45" s="5">
        <f t="shared" si="1"/>
        <v>0</v>
      </c>
      <c r="F45" s="11" t="e">
        <f t="shared" si="2"/>
        <v>#DIV/0!</v>
      </c>
    </row>
    <row r="46" spans="1:6" ht="12.75" hidden="1">
      <c r="A46" s="2">
        <v>310</v>
      </c>
      <c r="B46" s="19" t="s">
        <v>26</v>
      </c>
      <c r="C46" s="2"/>
      <c r="D46" s="2"/>
      <c r="E46" s="5">
        <f t="shared" si="1"/>
        <v>0</v>
      </c>
      <c r="F46" s="11" t="e">
        <f t="shared" si="2"/>
        <v>#DIV/0!</v>
      </c>
    </row>
    <row r="47" spans="1:6" ht="24">
      <c r="A47" s="2"/>
      <c r="B47" s="22" t="s">
        <v>73</v>
      </c>
      <c r="C47" s="5">
        <v>3000000</v>
      </c>
      <c r="D47" s="5">
        <v>3000000</v>
      </c>
      <c r="E47" s="5">
        <f t="shared" si="1"/>
        <v>0</v>
      </c>
      <c r="F47" s="7">
        <f t="shared" si="2"/>
        <v>100</v>
      </c>
    </row>
    <row r="48" spans="1:6" ht="26.25">
      <c r="A48" s="2"/>
      <c r="B48" s="8" t="s">
        <v>21</v>
      </c>
      <c r="C48" s="5">
        <f>C49</f>
        <v>1096057</v>
      </c>
      <c r="D48" s="5">
        <f>D49</f>
        <v>1096057</v>
      </c>
      <c r="E48" s="5">
        <f t="shared" si="1"/>
        <v>0</v>
      </c>
      <c r="F48" s="11">
        <f t="shared" si="2"/>
        <v>100</v>
      </c>
    </row>
    <row r="49" spans="1:6" ht="26.25">
      <c r="A49" s="2">
        <v>340</v>
      </c>
      <c r="B49" s="3" t="s">
        <v>16</v>
      </c>
      <c r="C49" s="2">
        <v>1096057</v>
      </c>
      <c r="D49" s="2">
        <v>1096057</v>
      </c>
      <c r="E49" s="5">
        <f t="shared" si="1"/>
        <v>0</v>
      </c>
      <c r="F49" s="11">
        <f t="shared" si="2"/>
        <v>100</v>
      </c>
    </row>
    <row r="50" spans="1:6" ht="12.75">
      <c r="A50" s="2"/>
      <c r="B50" s="6" t="s">
        <v>22</v>
      </c>
      <c r="C50" s="5">
        <f>C18+C24+C25+C42+C44+C48+C47</f>
        <v>36075231.29</v>
      </c>
      <c r="D50" s="5">
        <f>D18+D24+D25+D42+D44+D48+D47</f>
        <v>36075231.29</v>
      </c>
      <c r="E50" s="5">
        <f t="shared" si="1"/>
        <v>0</v>
      </c>
      <c r="F50" s="11">
        <f t="shared" si="2"/>
        <v>100</v>
      </c>
    </row>
    <row r="51" ht="12.75">
      <c r="B51" s="9"/>
    </row>
  </sheetData>
  <sheetProtection/>
  <mergeCells count="1">
    <mergeCell ref="A2:F2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view="pageBreakPreview" zoomScale="83" zoomScaleSheetLayoutView="83" zoomScalePageLayoutView="0" workbookViewId="0" topLeftCell="A4">
      <selection activeCell="B22" sqref="B22"/>
    </sheetView>
  </sheetViews>
  <sheetFormatPr defaultColWidth="9.00390625" defaultRowHeight="12.75"/>
  <cols>
    <col min="1" max="1" width="15.375" style="0" customWidth="1"/>
    <col min="2" max="2" width="41.125" style="0" customWidth="1"/>
    <col min="3" max="3" width="14.875" style="0" customWidth="1"/>
    <col min="4" max="4" width="13.375" style="0" customWidth="1"/>
    <col min="5" max="5" width="13.125" style="0" customWidth="1"/>
    <col min="6" max="6" width="12.50390625" style="0" customWidth="1"/>
    <col min="7" max="7" width="10.50390625" style="0" customWidth="1"/>
    <col min="8" max="8" width="10.875" style="0" customWidth="1"/>
  </cols>
  <sheetData>
    <row r="2" spans="1:6" ht="12.75">
      <c r="A2" s="29" t="s">
        <v>58</v>
      </c>
      <c r="B2" s="29"/>
      <c r="C2" s="29"/>
      <c r="D2" s="29"/>
      <c r="E2" s="29"/>
      <c r="F2" s="29"/>
    </row>
    <row r="3" ht="12.75">
      <c r="C3" t="s">
        <v>75</v>
      </c>
    </row>
    <row r="4" ht="12.75">
      <c r="F4" s="13" t="s">
        <v>0</v>
      </c>
    </row>
    <row r="5" spans="1:6" ht="30.75" customHeight="1">
      <c r="A5" s="1" t="s">
        <v>1</v>
      </c>
      <c r="B5" s="1" t="s">
        <v>2</v>
      </c>
      <c r="C5" s="1" t="s">
        <v>3</v>
      </c>
      <c r="D5" s="1" t="s">
        <v>76</v>
      </c>
      <c r="E5" s="1" t="s">
        <v>4</v>
      </c>
      <c r="F5" s="1" t="s">
        <v>5</v>
      </c>
    </row>
    <row r="6" spans="1:6" ht="14.25" customHeight="1">
      <c r="A6" s="2">
        <v>211</v>
      </c>
      <c r="B6" s="3" t="s">
        <v>18</v>
      </c>
      <c r="C6" s="12">
        <v>69160.34</v>
      </c>
      <c r="D6" s="12">
        <v>69160.34</v>
      </c>
      <c r="E6" s="2">
        <f>C6-D6</f>
        <v>0</v>
      </c>
      <c r="F6" s="4">
        <f aca="true" t="shared" si="0" ref="F6:F11">D6/C6*100</f>
        <v>100</v>
      </c>
    </row>
    <row r="7" spans="1:6" ht="14.25" customHeight="1">
      <c r="A7" s="2">
        <v>212</v>
      </c>
      <c r="B7" s="3" t="s">
        <v>6</v>
      </c>
      <c r="C7" s="12"/>
      <c r="D7" s="12"/>
      <c r="E7" s="2"/>
      <c r="F7" s="4"/>
    </row>
    <row r="8" spans="1:6" ht="14.25" customHeight="1">
      <c r="A8" s="2">
        <v>213</v>
      </c>
      <c r="B8" s="3" t="s">
        <v>7</v>
      </c>
      <c r="C8" s="12">
        <v>20886.44</v>
      </c>
      <c r="D8" s="12">
        <v>20886.44</v>
      </c>
      <c r="E8" s="2">
        <f>C8-D8</f>
        <v>0</v>
      </c>
      <c r="F8" s="4">
        <f t="shared" si="0"/>
        <v>100</v>
      </c>
    </row>
    <row r="9" spans="1:6" ht="14.25" customHeight="1">
      <c r="A9" s="2">
        <v>221</v>
      </c>
      <c r="B9" s="3" t="s">
        <v>8</v>
      </c>
      <c r="C9" s="12">
        <v>31629.9</v>
      </c>
      <c r="D9" s="12">
        <v>31629.9</v>
      </c>
      <c r="E9" s="2">
        <f>C9-D9</f>
        <v>0</v>
      </c>
      <c r="F9" s="4">
        <f t="shared" si="0"/>
        <v>100</v>
      </c>
    </row>
    <row r="10" spans="1:6" ht="14.25" customHeight="1">
      <c r="A10" s="2">
        <v>222</v>
      </c>
      <c r="B10" s="3" t="s">
        <v>9</v>
      </c>
      <c r="C10" s="12">
        <v>19368</v>
      </c>
      <c r="D10" s="12">
        <v>19368</v>
      </c>
      <c r="E10" s="2">
        <f aca="true" t="shared" si="1" ref="E10:E50">C10-D10</f>
        <v>0</v>
      </c>
      <c r="F10" s="4">
        <f t="shared" si="0"/>
        <v>100</v>
      </c>
    </row>
    <row r="11" spans="1:6" ht="14.25" customHeight="1">
      <c r="A11" s="2">
        <v>223</v>
      </c>
      <c r="B11" s="3" t="s">
        <v>10</v>
      </c>
      <c r="C11" s="12">
        <v>2356206.45</v>
      </c>
      <c r="D11" s="12">
        <v>2356206.45</v>
      </c>
      <c r="E11" s="2">
        <f t="shared" si="1"/>
        <v>0</v>
      </c>
      <c r="F11" s="11">
        <f t="shared" si="0"/>
        <v>100</v>
      </c>
    </row>
    <row r="12" spans="1:6" ht="22.5" customHeight="1">
      <c r="A12" s="2">
        <v>224</v>
      </c>
      <c r="B12" s="3" t="s">
        <v>11</v>
      </c>
      <c r="C12" s="12"/>
      <c r="D12" s="12"/>
      <c r="E12" s="2">
        <f t="shared" si="1"/>
        <v>0</v>
      </c>
      <c r="F12" s="4">
        <v>0</v>
      </c>
    </row>
    <row r="13" spans="1:6" ht="14.25" customHeight="1">
      <c r="A13" s="2">
        <v>225</v>
      </c>
      <c r="B13" s="3" t="s">
        <v>12</v>
      </c>
      <c r="C13" s="12">
        <v>666892.08</v>
      </c>
      <c r="D13" s="12">
        <v>666892.08</v>
      </c>
      <c r="E13" s="2">
        <f>C13-D13</f>
        <v>0</v>
      </c>
      <c r="F13" s="4">
        <f>D13/C13*100</f>
        <v>100</v>
      </c>
    </row>
    <row r="14" spans="1:6" ht="14.25" customHeight="1">
      <c r="A14" s="2">
        <v>226</v>
      </c>
      <c r="B14" s="3" t="s">
        <v>13</v>
      </c>
      <c r="C14" s="12">
        <v>97075.89</v>
      </c>
      <c r="D14" s="12">
        <v>97075.89</v>
      </c>
      <c r="E14" s="2">
        <f t="shared" si="1"/>
        <v>0</v>
      </c>
      <c r="F14" s="4">
        <f aca="true" t="shared" si="2" ref="F14:F50">D14/C14*100</f>
        <v>100</v>
      </c>
    </row>
    <row r="15" spans="1:6" ht="14.25" customHeight="1">
      <c r="A15" s="2">
        <v>290</v>
      </c>
      <c r="B15" s="3" t="s">
        <v>14</v>
      </c>
      <c r="C15" s="2">
        <f>229315+6350+7020</f>
        <v>242685</v>
      </c>
      <c r="D15" s="2">
        <f>229315+6350+7020</f>
        <v>242685</v>
      </c>
      <c r="E15" s="2">
        <f t="shared" si="1"/>
        <v>0</v>
      </c>
      <c r="F15" s="4">
        <f t="shared" si="2"/>
        <v>100</v>
      </c>
    </row>
    <row r="16" spans="1:6" ht="14.25" customHeight="1">
      <c r="A16" s="2">
        <v>310</v>
      </c>
      <c r="B16" s="3" t="s">
        <v>15</v>
      </c>
      <c r="C16" s="12">
        <v>192936.25</v>
      </c>
      <c r="D16" s="12">
        <v>192936.25</v>
      </c>
      <c r="E16" s="28">
        <f t="shared" si="1"/>
        <v>0</v>
      </c>
      <c r="F16" s="4">
        <f t="shared" si="2"/>
        <v>100</v>
      </c>
    </row>
    <row r="17" spans="1:6" ht="24" customHeight="1">
      <c r="A17" s="2">
        <v>340</v>
      </c>
      <c r="B17" s="3" t="s">
        <v>16</v>
      </c>
      <c r="C17" s="12">
        <v>174769.77</v>
      </c>
      <c r="D17" s="12">
        <v>174769.77</v>
      </c>
      <c r="E17" s="2">
        <f t="shared" si="1"/>
        <v>0</v>
      </c>
      <c r="F17" s="4">
        <f t="shared" si="2"/>
        <v>100</v>
      </c>
    </row>
    <row r="18" spans="1:6" ht="16.5" customHeight="1">
      <c r="A18" s="5"/>
      <c r="B18" s="6" t="s">
        <v>17</v>
      </c>
      <c r="C18" s="25">
        <f>SUM(C6:C17)</f>
        <v>3871610.1200000006</v>
      </c>
      <c r="D18" s="5">
        <f>SUM(D6:D17)</f>
        <v>3871610.1200000006</v>
      </c>
      <c r="E18" s="5">
        <f>SUM(E6:E17)</f>
        <v>0</v>
      </c>
      <c r="F18" s="7">
        <f t="shared" si="2"/>
        <v>100</v>
      </c>
    </row>
    <row r="19" spans="1:6" ht="18" customHeight="1">
      <c r="A19" s="2">
        <v>211</v>
      </c>
      <c r="B19" s="3" t="s">
        <v>19</v>
      </c>
      <c r="C19" s="10">
        <v>5214628.56</v>
      </c>
      <c r="D19" s="10">
        <v>5214628.56</v>
      </c>
      <c r="E19" s="10">
        <f t="shared" si="1"/>
        <v>0</v>
      </c>
      <c r="F19" s="11">
        <f t="shared" si="2"/>
        <v>100</v>
      </c>
    </row>
    <row r="20" spans="1:6" ht="24.75" customHeight="1">
      <c r="A20" s="2">
        <v>213</v>
      </c>
      <c r="B20" s="3" t="s">
        <v>20</v>
      </c>
      <c r="C20" s="10">
        <v>1564062.39</v>
      </c>
      <c r="D20" s="10">
        <v>1564062.39</v>
      </c>
      <c r="E20" s="10">
        <f t="shared" si="1"/>
        <v>0</v>
      </c>
      <c r="F20" s="11">
        <f t="shared" si="2"/>
        <v>100</v>
      </c>
    </row>
    <row r="21" spans="1:6" ht="16.5" customHeight="1" hidden="1">
      <c r="A21" s="2">
        <v>226</v>
      </c>
      <c r="B21" s="3" t="s">
        <v>65</v>
      </c>
      <c r="C21" s="10"/>
      <c r="D21" s="10"/>
      <c r="E21" s="10">
        <f t="shared" si="1"/>
        <v>0</v>
      </c>
      <c r="F21" s="11" t="e">
        <f t="shared" si="2"/>
        <v>#DIV/0!</v>
      </c>
    </row>
    <row r="22" spans="1:6" ht="15.75" customHeight="1">
      <c r="A22" s="2">
        <v>310</v>
      </c>
      <c r="B22" s="3" t="s">
        <v>78</v>
      </c>
      <c r="C22" s="10">
        <f>30940+253590.26-C23</f>
        <v>185380</v>
      </c>
      <c r="D22" s="10">
        <f>30940+253590.36-D23</f>
        <v>185380.09999999998</v>
      </c>
      <c r="E22" s="10">
        <f t="shared" si="1"/>
        <v>-0.09999999997671694</v>
      </c>
      <c r="F22" s="11">
        <f t="shared" si="2"/>
        <v>100.00005394325169</v>
      </c>
    </row>
    <row r="23" spans="1:6" ht="13.5" customHeight="1">
      <c r="A23" s="2">
        <v>310</v>
      </c>
      <c r="B23" s="3" t="s">
        <v>39</v>
      </c>
      <c r="C23" s="10">
        <v>99150.26</v>
      </c>
      <c r="D23" s="10">
        <v>99150.26</v>
      </c>
      <c r="E23" s="10">
        <f t="shared" si="1"/>
        <v>0</v>
      </c>
      <c r="F23" s="11">
        <f t="shared" si="2"/>
        <v>100</v>
      </c>
    </row>
    <row r="24" spans="1:6" ht="12.75" customHeight="1">
      <c r="A24" s="2"/>
      <c r="B24" s="6" t="s">
        <v>17</v>
      </c>
      <c r="C24" s="5">
        <f>SUM(C19:C23)</f>
        <v>7063221.209999999</v>
      </c>
      <c r="D24" s="5">
        <f>SUM(D19:D23)</f>
        <v>7063221.309999999</v>
      </c>
      <c r="E24" s="5">
        <f>SUM(E19:E23)</f>
        <v>-0.09999999997671694</v>
      </c>
      <c r="F24" s="7">
        <f>D24/C24*100</f>
        <v>100.00000141578462</v>
      </c>
    </row>
    <row r="25" spans="1:6" ht="39.75" customHeight="1">
      <c r="A25" s="2"/>
      <c r="B25" s="8" t="s">
        <v>24</v>
      </c>
      <c r="C25" s="5">
        <f>C26+C31+C35+C38</f>
        <v>219679</v>
      </c>
      <c r="D25" s="5">
        <f>D26+D31+D35+D38</f>
        <v>219679</v>
      </c>
      <c r="E25" s="5">
        <f t="shared" si="1"/>
        <v>0</v>
      </c>
      <c r="F25" s="11">
        <f t="shared" si="2"/>
        <v>100</v>
      </c>
    </row>
    <row r="26" spans="1:6" ht="12.75" hidden="1">
      <c r="A26" s="2"/>
      <c r="B26" s="14" t="s">
        <v>27</v>
      </c>
      <c r="C26" s="5">
        <f>C27</f>
        <v>0</v>
      </c>
      <c r="D26" s="5">
        <f>D27</f>
        <v>0</v>
      </c>
      <c r="E26" s="5">
        <f t="shared" si="1"/>
        <v>0</v>
      </c>
      <c r="F26" s="11" t="e">
        <f t="shared" si="2"/>
        <v>#DIV/0!</v>
      </c>
    </row>
    <row r="27" spans="1:6" ht="12.75" hidden="1">
      <c r="A27" s="2">
        <v>221</v>
      </c>
      <c r="B27" s="15" t="s">
        <v>25</v>
      </c>
      <c r="C27" s="10"/>
      <c r="D27" s="5"/>
      <c r="E27" s="5">
        <f t="shared" si="1"/>
        <v>0</v>
      </c>
      <c r="F27" s="11" t="e">
        <f t="shared" si="2"/>
        <v>#DIV/0!</v>
      </c>
    </row>
    <row r="28" spans="1:6" ht="12.75" hidden="1">
      <c r="A28" s="2"/>
      <c r="B28" s="6" t="s">
        <v>36</v>
      </c>
      <c r="C28" s="5">
        <f>C29+C30</f>
        <v>5369098.82</v>
      </c>
      <c r="D28" s="5">
        <f>D29+D30</f>
        <v>3021841.92</v>
      </c>
      <c r="E28" s="5">
        <f t="shared" si="1"/>
        <v>2347256.9000000004</v>
      </c>
      <c r="F28" s="11">
        <f t="shared" si="2"/>
        <v>56.28210657519617</v>
      </c>
    </row>
    <row r="29" spans="1:6" ht="12.75" hidden="1">
      <c r="A29" s="2">
        <v>211</v>
      </c>
      <c r="B29" s="3" t="s">
        <v>41</v>
      </c>
      <c r="C29" s="2">
        <v>4016000</v>
      </c>
      <c r="D29" s="2">
        <v>2174201.59</v>
      </c>
      <c r="E29" s="5">
        <f t="shared" si="1"/>
        <v>1841798.4100000001</v>
      </c>
      <c r="F29" s="11">
        <f t="shared" si="2"/>
        <v>54.138485806772906</v>
      </c>
    </row>
    <row r="30" spans="1:6" ht="26.25" hidden="1">
      <c r="A30" s="2">
        <v>213</v>
      </c>
      <c r="B30" s="3" t="s">
        <v>40</v>
      </c>
      <c r="C30" s="2">
        <v>1353098.82</v>
      </c>
      <c r="D30" s="2">
        <v>847640.33</v>
      </c>
      <c r="E30" s="5">
        <f t="shared" si="1"/>
        <v>505458.4900000001</v>
      </c>
      <c r="F30" s="11">
        <f t="shared" si="2"/>
        <v>62.644377296848134</v>
      </c>
    </row>
    <row r="31" spans="1:6" ht="24">
      <c r="A31" s="2"/>
      <c r="B31" s="14" t="s">
        <v>28</v>
      </c>
      <c r="C31" s="5">
        <f>C32</f>
        <v>85867</v>
      </c>
      <c r="D31" s="5">
        <f>D32</f>
        <v>85867</v>
      </c>
      <c r="E31" s="5">
        <f t="shared" si="1"/>
        <v>0</v>
      </c>
      <c r="F31" s="11">
        <f t="shared" si="2"/>
        <v>100</v>
      </c>
    </row>
    <row r="32" spans="1:6" ht="12.75">
      <c r="A32" s="2">
        <v>340</v>
      </c>
      <c r="B32" s="16" t="s">
        <v>29</v>
      </c>
      <c r="C32" s="5">
        <f>C33+C34</f>
        <v>85867</v>
      </c>
      <c r="D32" s="5">
        <f>D33+D34</f>
        <v>85867</v>
      </c>
      <c r="E32" s="5">
        <f t="shared" si="1"/>
        <v>0</v>
      </c>
      <c r="F32" s="11">
        <f t="shared" si="2"/>
        <v>100</v>
      </c>
    </row>
    <row r="33" spans="1:6" ht="12.75">
      <c r="A33" s="2">
        <v>340</v>
      </c>
      <c r="B33" s="15" t="s">
        <v>30</v>
      </c>
      <c r="C33" s="10">
        <v>7067</v>
      </c>
      <c r="D33" s="10">
        <v>7067</v>
      </c>
      <c r="E33" s="5">
        <f t="shared" si="1"/>
        <v>0</v>
      </c>
      <c r="F33" s="11">
        <f t="shared" si="2"/>
        <v>100</v>
      </c>
    </row>
    <row r="34" spans="1:6" ht="12.75">
      <c r="A34" s="2">
        <v>340</v>
      </c>
      <c r="B34" s="15" t="s">
        <v>31</v>
      </c>
      <c r="C34" s="10">
        <v>78800</v>
      </c>
      <c r="D34" s="10">
        <v>78800</v>
      </c>
      <c r="E34" s="5">
        <f t="shared" si="1"/>
        <v>0</v>
      </c>
      <c r="F34" s="11">
        <f t="shared" si="2"/>
        <v>100</v>
      </c>
    </row>
    <row r="35" spans="1:6" ht="25.5" customHeight="1">
      <c r="A35" s="2"/>
      <c r="B35" s="14" t="s">
        <v>32</v>
      </c>
      <c r="C35" s="5">
        <f>C36+C37</f>
        <v>108237</v>
      </c>
      <c r="D35" s="5">
        <f>D36+D37</f>
        <v>108237</v>
      </c>
      <c r="E35" s="5">
        <f t="shared" si="1"/>
        <v>0</v>
      </c>
      <c r="F35" s="11">
        <f t="shared" si="2"/>
        <v>100</v>
      </c>
    </row>
    <row r="36" spans="1:6" ht="16.5" customHeight="1">
      <c r="A36" s="10">
        <v>225</v>
      </c>
      <c r="B36" s="17" t="s">
        <v>33</v>
      </c>
      <c r="C36" s="10">
        <v>108237</v>
      </c>
      <c r="D36" s="10">
        <v>108237</v>
      </c>
      <c r="E36" s="5">
        <f t="shared" si="1"/>
        <v>0</v>
      </c>
      <c r="F36" s="11">
        <f t="shared" si="2"/>
        <v>100</v>
      </c>
    </row>
    <row r="37" spans="1:6" ht="18" customHeight="1" hidden="1">
      <c r="A37" s="10">
        <v>310</v>
      </c>
      <c r="B37" s="17" t="s">
        <v>26</v>
      </c>
      <c r="C37" s="10"/>
      <c r="D37" s="10"/>
      <c r="E37" s="5">
        <f t="shared" si="1"/>
        <v>0</v>
      </c>
      <c r="F37" s="11" t="e">
        <f t="shared" si="2"/>
        <v>#DIV/0!</v>
      </c>
    </row>
    <row r="38" spans="1:6" ht="11.25" customHeight="1">
      <c r="A38" s="2"/>
      <c r="B38" s="18" t="s">
        <v>35</v>
      </c>
      <c r="C38" s="5">
        <f>C39+C40+C41</f>
        <v>25575</v>
      </c>
      <c r="D38" s="5">
        <f>D39+D40+D41</f>
        <v>25575</v>
      </c>
      <c r="E38" s="5">
        <f t="shared" si="1"/>
        <v>0</v>
      </c>
      <c r="F38" s="11">
        <f t="shared" si="2"/>
        <v>100</v>
      </c>
    </row>
    <row r="39" spans="1:6" ht="25.5" customHeight="1">
      <c r="A39" s="2">
        <v>340</v>
      </c>
      <c r="B39" s="3" t="s">
        <v>16</v>
      </c>
      <c r="C39" s="10">
        <v>25575</v>
      </c>
      <c r="D39" s="10">
        <v>25575</v>
      </c>
      <c r="E39" s="5">
        <f>C39-D39</f>
        <v>0</v>
      </c>
      <c r="F39" s="11">
        <f>D39/C39*100</f>
        <v>100</v>
      </c>
    </row>
    <row r="40" spans="1:6" ht="5.25" customHeight="1" hidden="1">
      <c r="A40" s="2">
        <v>310</v>
      </c>
      <c r="B40" s="17" t="s">
        <v>26</v>
      </c>
      <c r="C40" s="10"/>
      <c r="D40" s="5"/>
      <c r="E40" s="5">
        <f t="shared" si="1"/>
        <v>0</v>
      </c>
      <c r="F40" s="11" t="e">
        <f t="shared" si="2"/>
        <v>#DIV/0!</v>
      </c>
    </row>
    <row r="41" spans="1:6" ht="17.25" customHeight="1">
      <c r="A41" s="2">
        <v>226</v>
      </c>
      <c r="B41" s="17" t="s">
        <v>74</v>
      </c>
      <c r="C41" s="10"/>
      <c r="D41" s="10"/>
      <c r="E41" s="5">
        <f>C41-D41</f>
        <v>0</v>
      </c>
      <c r="F41" s="11" t="e">
        <f>D41/C41*100</f>
        <v>#DIV/0!</v>
      </c>
    </row>
    <row r="42" spans="1:6" ht="26.25" customHeight="1">
      <c r="A42" s="2"/>
      <c r="B42" s="14" t="s">
        <v>37</v>
      </c>
      <c r="C42" s="5">
        <f>C43</f>
        <v>40425</v>
      </c>
      <c r="D42" s="5">
        <f>D43</f>
        <v>40425</v>
      </c>
      <c r="E42" s="5">
        <f t="shared" si="1"/>
        <v>0</v>
      </c>
      <c r="F42" s="11">
        <f t="shared" si="2"/>
        <v>100</v>
      </c>
    </row>
    <row r="43" spans="1:6" ht="21.75" customHeight="1">
      <c r="A43" s="2">
        <v>340</v>
      </c>
      <c r="B43" s="15" t="s">
        <v>23</v>
      </c>
      <c r="C43" s="2">
        <v>40425</v>
      </c>
      <c r="D43" s="2">
        <v>40425</v>
      </c>
      <c r="E43" s="5">
        <f t="shared" si="1"/>
        <v>0</v>
      </c>
      <c r="F43" s="11">
        <f t="shared" si="2"/>
        <v>100</v>
      </c>
    </row>
    <row r="44" spans="1:6" ht="52.5" hidden="1">
      <c r="A44" s="2"/>
      <c r="B44" s="6" t="s">
        <v>38</v>
      </c>
      <c r="C44" s="5">
        <f>C45+C46</f>
        <v>0</v>
      </c>
      <c r="D44" s="5">
        <f>D45+D46</f>
        <v>0</v>
      </c>
      <c r="E44" s="5">
        <f t="shared" si="1"/>
        <v>0</v>
      </c>
      <c r="F44" s="11" t="e">
        <f t="shared" si="2"/>
        <v>#DIV/0!</v>
      </c>
    </row>
    <row r="45" spans="1:6" ht="12.75" hidden="1">
      <c r="A45" s="2">
        <v>226</v>
      </c>
      <c r="B45" s="19" t="s">
        <v>34</v>
      </c>
      <c r="C45" s="2"/>
      <c r="D45" s="2"/>
      <c r="E45" s="5">
        <f t="shared" si="1"/>
        <v>0</v>
      </c>
      <c r="F45" s="11" t="e">
        <f t="shared" si="2"/>
        <v>#DIV/0!</v>
      </c>
    </row>
    <row r="46" spans="1:6" ht="12.75" hidden="1">
      <c r="A46" s="2">
        <v>310</v>
      </c>
      <c r="B46" s="19" t="s">
        <v>26</v>
      </c>
      <c r="C46" s="2"/>
      <c r="D46" s="2"/>
      <c r="E46" s="5">
        <f t="shared" si="1"/>
        <v>0</v>
      </c>
      <c r="F46" s="11" t="e">
        <f t="shared" si="2"/>
        <v>#DIV/0!</v>
      </c>
    </row>
    <row r="47" spans="1:6" ht="12.75" hidden="1">
      <c r="A47" s="2"/>
      <c r="B47" s="19"/>
      <c r="C47" s="2"/>
      <c r="D47" s="2"/>
      <c r="E47" s="5"/>
      <c r="F47" s="11"/>
    </row>
    <row r="48" spans="1:6" ht="26.25">
      <c r="A48" s="2"/>
      <c r="B48" s="8" t="s">
        <v>21</v>
      </c>
      <c r="C48" s="5">
        <f>C49</f>
        <v>65400</v>
      </c>
      <c r="D48" s="5">
        <f>D49</f>
        <v>65400</v>
      </c>
      <c r="E48" s="5">
        <f t="shared" si="1"/>
        <v>0</v>
      </c>
      <c r="F48" s="11">
        <f t="shared" si="2"/>
        <v>100</v>
      </c>
    </row>
    <row r="49" spans="1:6" ht="22.5" customHeight="1">
      <c r="A49" s="2">
        <v>340</v>
      </c>
      <c r="B49" s="3" t="s">
        <v>16</v>
      </c>
      <c r="C49" s="2">
        <v>65400</v>
      </c>
      <c r="D49" s="2">
        <v>65400</v>
      </c>
      <c r="E49" s="5">
        <f t="shared" si="1"/>
        <v>0</v>
      </c>
      <c r="F49" s="11">
        <f t="shared" si="2"/>
        <v>100</v>
      </c>
    </row>
    <row r="50" spans="1:6" ht="12.75">
      <c r="A50" s="2"/>
      <c r="B50" s="6" t="s">
        <v>22</v>
      </c>
      <c r="C50" s="5">
        <f>C18+C24+C25+C42+C44+C48</f>
        <v>11260335.33</v>
      </c>
      <c r="D50" s="5">
        <f>D18+D24+D25+D42+D44+D48</f>
        <v>11260335.43</v>
      </c>
      <c r="E50" s="5">
        <f t="shared" si="1"/>
        <v>-0.09999999962747097</v>
      </c>
      <c r="F50" s="11">
        <f t="shared" si="2"/>
        <v>100.00000088807302</v>
      </c>
    </row>
    <row r="52" ht="12.75" hidden="1"/>
    <row r="53" ht="12.75" hidden="1"/>
    <row r="54" spans="1:8" ht="12.75" hidden="1">
      <c r="A54" s="30" t="s">
        <v>53</v>
      </c>
      <c r="B54" s="30"/>
      <c r="C54" s="30"/>
      <c r="D54" s="30"/>
      <c r="E54" s="30"/>
      <c r="F54" s="30"/>
      <c r="G54" s="30"/>
      <c r="H54" s="30"/>
    </row>
    <row r="55" spans="1:8" ht="12.75" hidden="1">
      <c r="A55" s="31" t="s">
        <v>42</v>
      </c>
      <c r="B55" s="31" t="s">
        <v>43</v>
      </c>
      <c r="C55" s="31" t="s">
        <v>44</v>
      </c>
      <c r="D55" s="31" t="s">
        <v>45</v>
      </c>
      <c r="E55" s="31"/>
      <c r="F55" s="32" t="s">
        <v>46</v>
      </c>
      <c r="G55" s="31" t="s">
        <v>47</v>
      </c>
      <c r="H55" s="31" t="s">
        <v>22</v>
      </c>
    </row>
    <row r="56" spans="1:8" ht="12.75" hidden="1">
      <c r="A56" s="31"/>
      <c r="B56" s="31"/>
      <c r="C56" s="31"/>
      <c r="D56" s="31" t="s">
        <v>48</v>
      </c>
      <c r="E56" s="31" t="s">
        <v>49</v>
      </c>
      <c r="F56" s="32"/>
      <c r="G56" s="31"/>
      <c r="H56" s="31"/>
    </row>
    <row r="57" spans="1:8" ht="12.75" hidden="1">
      <c r="A57" s="31"/>
      <c r="B57" s="31"/>
      <c r="C57" s="31"/>
      <c r="D57" s="31"/>
      <c r="E57" s="31"/>
      <c r="F57" s="32"/>
      <c r="G57" s="31"/>
      <c r="H57" s="31"/>
    </row>
    <row r="58" spans="1:8" ht="12.75" hidden="1">
      <c r="A58" s="20">
        <f>'[1]ЯНВАРЬ-СЕНТЯБРЬ'!$DR$13</f>
        <v>276359.32</v>
      </c>
      <c r="B58" s="20">
        <f>'[1]ЯНВАРЬ-СЕНТЯБРЬ'!$DS$13</f>
        <v>160908.56</v>
      </c>
      <c r="C58" s="20">
        <f>'[1]ЯНВАРЬ-СЕНТЯБРЬ'!$DT$13</f>
        <v>1955965.04</v>
      </c>
      <c r="D58" s="20">
        <f>'[1]ЯНВАРЬ-СЕНТЯБРЬ'!$DU$13</f>
        <v>1814800.72</v>
      </c>
      <c r="E58" s="20">
        <f>'[1]ЯНВАРЬ-СЕНТЯБРЬ'!$DV$13</f>
        <v>141164.32</v>
      </c>
      <c r="F58" s="20">
        <f>'[1]ЯНВАРЬ-СЕНТЯБРЬ'!$DW$14</f>
        <v>529826.3200000001</v>
      </c>
      <c r="G58" s="20">
        <f>'[1]ЯНВАРЬ-СЕНТЯБРЬ'!$DX$13</f>
        <v>525918.1799999999</v>
      </c>
      <c r="H58" s="20">
        <f>A58+B58+C58+F58+G58</f>
        <v>3448977.42</v>
      </c>
    </row>
  </sheetData>
  <sheetProtection/>
  <mergeCells count="11">
    <mergeCell ref="E56:E57"/>
    <mergeCell ref="A2:F2"/>
    <mergeCell ref="A54:H54"/>
    <mergeCell ref="A55:A57"/>
    <mergeCell ref="B55:B57"/>
    <mergeCell ref="C55:C57"/>
    <mergeCell ref="D55:E55"/>
    <mergeCell ref="F55:F57"/>
    <mergeCell ref="G55:G57"/>
    <mergeCell ref="H55:H57"/>
    <mergeCell ref="D56:D57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5.625" style="0" customWidth="1"/>
    <col min="2" max="2" width="41.125" style="0" customWidth="1"/>
    <col min="3" max="3" width="15.125" style="0" customWidth="1"/>
    <col min="4" max="4" width="13.375" style="0" customWidth="1"/>
    <col min="5" max="5" width="13.125" style="0" customWidth="1"/>
    <col min="6" max="6" width="11.50390625" style="0" customWidth="1"/>
    <col min="7" max="7" width="10.50390625" style="0" bestFit="1" customWidth="1"/>
    <col min="8" max="8" width="11.625" style="0" customWidth="1"/>
  </cols>
  <sheetData>
    <row r="2" spans="1:6" ht="12.75">
      <c r="A2" s="29" t="s">
        <v>59</v>
      </c>
      <c r="B2" s="29"/>
      <c r="C2" s="29"/>
      <c r="D2" s="29"/>
      <c r="E2" s="29"/>
      <c r="F2" s="29"/>
    </row>
    <row r="3" ht="12.75">
      <c r="C3" t="s">
        <v>75</v>
      </c>
    </row>
    <row r="4" ht="12.75">
      <c r="F4" s="13" t="s">
        <v>0</v>
      </c>
    </row>
    <row r="5" spans="1:6" ht="30.75" customHeight="1">
      <c r="A5" s="1" t="s">
        <v>1</v>
      </c>
      <c r="B5" s="1" t="s">
        <v>2</v>
      </c>
      <c r="C5" s="1" t="s">
        <v>3</v>
      </c>
      <c r="D5" s="1" t="s">
        <v>76</v>
      </c>
      <c r="E5" s="1" t="s">
        <v>4</v>
      </c>
      <c r="F5" s="1" t="s">
        <v>5</v>
      </c>
    </row>
    <row r="6" spans="1:6" ht="12" customHeight="1">
      <c r="A6" s="2">
        <v>211</v>
      </c>
      <c r="B6" s="3" t="s">
        <v>18</v>
      </c>
      <c r="C6" s="2">
        <v>41347.93</v>
      </c>
      <c r="D6" s="2">
        <v>41347.93</v>
      </c>
      <c r="E6" s="2">
        <f>C6-D6</f>
        <v>0</v>
      </c>
      <c r="F6" s="4">
        <f aca="true" t="shared" si="0" ref="F6:F12">D6/C6*100</f>
        <v>100</v>
      </c>
    </row>
    <row r="7" spans="1:6" ht="12" customHeight="1">
      <c r="A7" s="2">
        <v>212</v>
      </c>
      <c r="B7" s="3" t="s">
        <v>6</v>
      </c>
      <c r="C7" s="2">
        <v>1435.48</v>
      </c>
      <c r="D7" s="2">
        <v>1435.48</v>
      </c>
      <c r="E7" s="2">
        <f>C7-D7</f>
        <v>0</v>
      </c>
      <c r="F7" s="4">
        <f t="shared" si="0"/>
        <v>100</v>
      </c>
    </row>
    <row r="8" spans="1:6" ht="12" customHeight="1">
      <c r="A8" s="2">
        <v>213</v>
      </c>
      <c r="B8" s="3" t="s">
        <v>7</v>
      </c>
      <c r="C8" s="2">
        <v>12487.08</v>
      </c>
      <c r="D8" s="2">
        <v>12487.08</v>
      </c>
      <c r="E8" s="2">
        <f>C8-D8</f>
        <v>0</v>
      </c>
      <c r="F8" s="4">
        <f t="shared" si="0"/>
        <v>100</v>
      </c>
    </row>
    <row r="9" spans="1:6" ht="12" customHeight="1">
      <c r="A9" s="2">
        <v>221</v>
      </c>
      <c r="B9" s="3" t="s">
        <v>8</v>
      </c>
      <c r="C9" s="2">
        <v>37267.57</v>
      </c>
      <c r="D9" s="2">
        <v>37267.57</v>
      </c>
      <c r="E9" s="2">
        <f>C9-D9</f>
        <v>0</v>
      </c>
      <c r="F9" s="4">
        <f t="shared" si="0"/>
        <v>100</v>
      </c>
    </row>
    <row r="10" spans="1:6" ht="12" customHeight="1">
      <c r="A10" s="2">
        <v>222</v>
      </c>
      <c r="B10" s="3" t="s">
        <v>9</v>
      </c>
      <c r="C10" s="2"/>
      <c r="D10" s="2"/>
      <c r="E10" s="2"/>
      <c r="F10" s="4"/>
    </row>
    <row r="11" spans="1:6" ht="12" customHeight="1">
      <c r="A11" s="2">
        <v>223</v>
      </c>
      <c r="B11" s="3" t="s">
        <v>10</v>
      </c>
      <c r="C11" s="2">
        <v>2245670.5</v>
      </c>
      <c r="D11" s="2">
        <v>2245670.5</v>
      </c>
      <c r="E11" s="2">
        <f aca="true" t="shared" si="1" ref="E11:E49">C11-D11</f>
        <v>0</v>
      </c>
      <c r="F11" s="11">
        <f t="shared" si="0"/>
        <v>100</v>
      </c>
    </row>
    <row r="12" spans="1:6" ht="12" customHeight="1">
      <c r="A12" s="2">
        <v>224</v>
      </c>
      <c r="B12" s="3" t="s">
        <v>11</v>
      </c>
      <c r="C12" s="2">
        <v>3850</v>
      </c>
      <c r="D12" s="2">
        <v>3850</v>
      </c>
      <c r="E12" s="2">
        <f t="shared" si="1"/>
        <v>0</v>
      </c>
      <c r="F12" s="11">
        <f t="shared" si="0"/>
        <v>100</v>
      </c>
    </row>
    <row r="13" spans="1:6" ht="12" customHeight="1">
      <c r="A13" s="2">
        <v>225</v>
      </c>
      <c r="B13" s="3" t="s">
        <v>12</v>
      </c>
      <c r="C13" s="2">
        <v>943771.87</v>
      </c>
      <c r="D13" s="2">
        <v>943771.87</v>
      </c>
      <c r="E13" s="2">
        <f>C13-D13</f>
        <v>0</v>
      </c>
      <c r="F13" s="11">
        <f>D13/C13*100</f>
        <v>100</v>
      </c>
    </row>
    <row r="14" spans="1:6" ht="12" customHeight="1">
      <c r="A14" s="2">
        <v>226</v>
      </c>
      <c r="B14" s="3" t="s">
        <v>13</v>
      </c>
      <c r="C14" s="2">
        <v>212817.93</v>
      </c>
      <c r="D14" s="2">
        <v>212817.93</v>
      </c>
      <c r="E14" s="2">
        <f t="shared" si="1"/>
        <v>0</v>
      </c>
      <c r="F14" s="11">
        <f aca="true" t="shared" si="2" ref="F14:F50">D14/C14*100</f>
        <v>100</v>
      </c>
    </row>
    <row r="15" spans="1:6" ht="12" customHeight="1">
      <c r="A15" s="2">
        <v>290</v>
      </c>
      <c r="B15" s="3" t="s">
        <v>14</v>
      </c>
      <c r="C15" s="2">
        <f>351134+8996+12220</f>
        <v>372350</v>
      </c>
      <c r="D15" s="2">
        <f>351134+8996+12220</f>
        <v>372350</v>
      </c>
      <c r="E15" s="2">
        <f t="shared" si="1"/>
        <v>0</v>
      </c>
      <c r="F15" s="11">
        <f t="shared" si="2"/>
        <v>100</v>
      </c>
    </row>
    <row r="16" spans="1:6" ht="12" customHeight="1">
      <c r="A16" s="2">
        <v>310</v>
      </c>
      <c r="B16" s="3" t="s">
        <v>15</v>
      </c>
      <c r="C16" s="2">
        <v>415842.25</v>
      </c>
      <c r="D16" s="2">
        <v>415842.25</v>
      </c>
      <c r="E16" s="2">
        <f t="shared" si="1"/>
        <v>0</v>
      </c>
      <c r="F16" s="11">
        <f t="shared" si="2"/>
        <v>100</v>
      </c>
    </row>
    <row r="17" spans="1:6" ht="12" customHeight="1">
      <c r="A17" s="2">
        <v>340</v>
      </c>
      <c r="B17" s="3" t="s">
        <v>16</v>
      </c>
      <c r="C17" s="12">
        <v>836573.41</v>
      </c>
      <c r="D17" s="12">
        <v>836573.41</v>
      </c>
      <c r="E17" s="2">
        <f t="shared" si="1"/>
        <v>0</v>
      </c>
      <c r="F17" s="4">
        <f t="shared" si="2"/>
        <v>100</v>
      </c>
    </row>
    <row r="18" spans="1:6" ht="15" customHeight="1">
      <c r="A18" s="5"/>
      <c r="B18" s="6" t="s">
        <v>17</v>
      </c>
      <c r="C18" s="5">
        <f>SUM(C6:C17)</f>
        <v>5123414.0200000005</v>
      </c>
      <c r="D18" s="5">
        <f>SUM(D6:D17)</f>
        <v>5123414.0200000005</v>
      </c>
      <c r="E18" s="5">
        <f>SUM(E6:E17)</f>
        <v>0</v>
      </c>
      <c r="F18" s="7">
        <f t="shared" si="2"/>
        <v>100</v>
      </c>
    </row>
    <row r="19" spans="1:6" ht="12.75" customHeight="1">
      <c r="A19" s="2">
        <v>211</v>
      </c>
      <c r="B19" s="3" t="s">
        <v>19</v>
      </c>
      <c r="C19" s="10">
        <v>8067239.66</v>
      </c>
      <c r="D19" s="10">
        <v>8067239.66</v>
      </c>
      <c r="E19" s="10">
        <f t="shared" si="1"/>
        <v>0</v>
      </c>
      <c r="F19" s="11">
        <f t="shared" si="2"/>
        <v>100</v>
      </c>
    </row>
    <row r="20" spans="1:6" ht="24.75" customHeight="1">
      <c r="A20" s="2">
        <v>213</v>
      </c>
      <c r="B20" s="3" t="s">
        <v>20</v>
      </c>
      <c r="C20" s="10">
        <v>2427909.38</v>
      </c>
      <c r="D20" s="10">
        <v>2427909.38</v>
      </c>
      <c r="E20" s="10">
        <f t="shared" si="1"/>
        <v>0</v>
      </c>
      <c r="F20" s="11">
        <f t="shared" si="2"/>
        <v>100</v>
      </c>
    </row>
    <row r="21" spans="1:6" ht="15" customHeight="1" hidden="1">
      <c r="A21" s="2">
        <v>226</v>
      </c>
      <c r="B21" s="3" t="s">
        <v>67</v>
      </c>
      <c r="C21" s="10"/>
      <c r="D21" s="10"/>
      <c r="E21" s="10">
        <f t="shared" si="1"/>
        <v>0</v>
      </c>
      <c r="F21" s="11" t="e">
        <f t="shared" si="2"/>
        <v>#DIV/0!</v>
      </c>
    </row>
    <row r="22" spans="1:6" ht="14.25" customHeight="1">
      <c r="A22" s="2">
        <v>310</v>
      </c>
      <c r="B22" s="3" t="s">
        <v>78</v>
      </c>
      <c r="C22" s="10">
        <f>169993.57+39073-C23</f>
        <v>69073</v>
      </c>
      <c r="D22" s="10">
        <f>169993.57+39073-D23</f>
        <v>69073</v>
      </c>
      <c r="E22" s="10">
        <f t="shared" si="1"/>
        <v>0</v>
      </c>
      <c r="F22" s="11">
        <f t="shared" si="2"/>
        <v>100</v>
      </c>
    </row>
    <row r="23" spans="1:6" ht="13.5" customHeight="1">
      <c r="A23" s="2">
        <v>310</v>
      </c>
      <c r="B23" s="3" t="s">
        <v>39</v>
      </c>
      <c r="C23" s="10">
        <v>139993.57</v>
      </c>
      <c r="D23" s="10">
        <v>139993.57</v>
      </c>
      <c r="E23" s="10">
        <f t="shared" si="1"/>
        <v>0</v>
      </c>
      <c r="F23" s="11">
        <f t="shared" si="2"/>
        <v>100</v>
      </c>
    </row>
    <row r="24" spans="1:6" ht="14.25" customHeight="1">
      <c r="A24" s="2"/>
      <c r="B24" s="6" t="s">
        <v>17</v>
      </c>
      <c r="C24" s="5">
        <f>SUM(C19:C23)</f>
        <v>10704215.61</v>
      </c>
      <c r="D24" s="5">
        <f>SUM(D19:D23)</f>
        <v>10704215.61</v>
      </c>
      <c r="E24" s="5">
        <f>SUM(E19:E23)</f>
        <v>0</v>
      </c>
      <c r="F24" s="7">
        <f>D24/C24*100</f>
        <v>100</v>
      </c>
    </row>
    <row r="25" spans="1:6" ht="39" customHeight="1">
      <c r="A25" s="2"/>
      <c r="B25" s="8" t="s">
        <v>24</v>
      </c>
      <c r="C25" s="5">
        <f>C26+C31+C35+C38</f>
        <v>143758</v>
      </c>
      <c r="D25" s="5">
        <f>D26+D31+D35+D38</f>
        <v>143758</v>
      </c>
      <c r="E25" s="5">
        <f t="shared" si="1"/>
        <v>0</v>
      </c>
      <c r="F25" s="11">
        <f t="shared" si="2"/>
        <v>100</v>
      </c>
    </row>
    <row r="26" spans="1:6" ht="18" customHeight="1" hidden="1">
      <c r="A26" s="2"/>
      <c r="B26" s="14" t="s">
        <v>27</v>
      </c>
      <c r="C26" s="5">
        <f>C27</f>
        <v>0</v>
      </c>
      <c r="D26" s="5">
        <f>D27</f>
        <v>0</v>
      </c>
      <c r="E26" s="5">
        <f t="shared" si="1"/>
        <v>0</v>
      </c>
      <c r="F26" s="11" t="e">
        <f t="shared" si="2"/>
        <v>#DIV/0!</v>
      </c>
    </row>
    <row r="27" spans="1:6" ht="16.5" customHeight="1" hidden="1">
      <c r="A27" s="2">
        <v>221</v>
      </c>
      <c r="B27" s="15" t="s">
        <v>25</v>
      </c>
      <c r="C27" s="10"/>
      <c r="D27" s="5"/>
      <c r="E27" s="5">
        <f t="shared" si="1"/>
        <v>0</v>
      </c>
      <c r="F27" s="11" t="e">
        <f t="shared" si="2"/>
        <v>#DIV/0!</v>
      </c>
    </row>
    <row r="28" spans="1:6" ht="12" customHeight="1" hidden="1">
      <c r="A28" s="2"/>
      <c r="B28" s="6" t="s">
        <v>36</v>
      </c>
      <c r="C28" s="5">
        <f>C29+C30</f>
        <v>14817859.14</v>
      </c>
      <c r="D28" s="5">
        <f>D29+D30</f>
        <v>14817859.14</v>
      </c>
      <c r="E28" s="5">
        <f t="shared" si="1"/>
        <v>0</v>
      </c>
      <c r="F28" s="11">
        <f t="shared" si="2"/>
        <v>100</v>
      </c>
    </row>
    <row r="29" spans="1:6" ht="16.5" customHeight="1" hidden="1">
      <c r="A29" s="2">
        <v>211</v>
      </c>
      <c r="B29" s="3" t="s">
        <v>41</v>
      </c>
      <c r="C29" s="2">
        <f>6738142.65+4711000</f>
        <v>11449142.65</v>
      </c>
      <c r="D29" s="2">
        <f>6738142.65+4711000</f>
        <v>11449142.65</v>
      </c>
      <c r="E29" s="5">
        <f t="shared" si="1"/>
        <v>0</v>
      </c>
      <c r="F29" s="11">
        <f t="shared" si="2"/>
        <v>100</v>
      </c>
    </row>
    <row r="30" spans="1:6" ht="26.25" hidden="1">
      <c r="A30" s="2">
        <v>213</v>
      </c>
      <c r="B30" s="3" t="s">
        <v>40</v>
      </c>
      <c r="C30" s="2">
        <f>1934233.09+1434483.4</f>
        <v>3368716.49</v>
      </c>
      <c r="D30" s="2">
        <f>1934233.09+1434483.4</f>
        <v>3368716.49</v>
      </c>
      <c r="E30" s="5">
        <f t="shared" si="1"/>
        <v>0</v>
      </c>
      <c r="F30" s="11">
        <f t="shared" si="2"/>
        <v>100</v>
      </c>
    </row>
    <row r="31" spans="1:6" ht="24">
      <c r="A31" s="2"/>
      <c r="B31" s="14" t="s">
        <v>28</v>
      </c>
      <c r="C31" s="5">
        <f>C32</f>
        <v>89058</v>
      </c>
      <c r="D31" s="5">
        <f>D32</f>
        <v>89058</v>
      </c>
      <c r="E31" s="5">
        <f t="shared" si="1"/>
        <v>0</v>
      </c>
      <c r="F31" s="11">
        <f t="shared" si="2"/>
        <v>100</v>
      </c>
    </row>
    <row r="32" spans="1:6" ht="12.75">
      <c r="A32" s="2">
        <v>340</v>
      </c>
      <c r="B32" s="16" t="s">
        <v>29</v>
      </c>
      <c r="C32" s="5">
        <f>C33+C34</f>
        <v>89058</v>
      </c>
      <c r="D32" s="5">
        <f>D33+D34</f>
        <v>89058</v>
      </c>
      <c r="E32" s="5">
        <f t="shared" si="1"/>
        <v>0</v>
      </c>
      <c r="F32" s="11">
        <f t="shared" si="2"/>
        <v>100</v>
      </c>
    </row>
    <row r="33" spans="1:6" ht="14.25" customHeight="1">
      <c r="A33" s="2">
        <v>340</v>
      </c>
      <c r="B33" s="15" t="s">
        <v>30</v>
      </c>
      <c r="C33" s="10">
        <v>12258</v>
      </c>
      <c r="D33" s="10">
        <v>12258</v>
      </c>
      <c r="E33" s="5">
        <f t="shared" si="1"/>
        <v>0</v>
      </c>
      <c r="F33" s="11">
        <f t="shared" si="2"/>
        <v>100</v>
      </c>
    </row>
    <row r="34" spans="1:6" ht="12.75" customHeight="1">
      <c r="A34" s="2">
        <v>340</v>
      </c>
      <c r="B34" s="15" t="s">
        <v>31</v>
      </c>
      <c r="C34" s="10">
        <v>76800</v>
      </c>
      <c r="D34" s="10">
        <v>76800</v>
      </c>
      <c r="E34" s="5">
        <f t="shared" si="1"/>
        <v>0</v>
      </c>
      <c r="F34" s="11">
        <f t="shared" si="2"/>
        <v>100</v>
      </c>
    </row>
    <row r="35" spans="1:6" ht="27.75" customHeight="1">
      <c r="A35" s="2"/>
      <c r="B35" s="14" t="s">
        <v>32</v>
      </c>
      <c r="C35" s="5">
        <f>C36+C37</f>
        <v>27000</v>
      </c>
      <c r="D35" s="5">
        <f>D36+D37</f>
        <v>27000</v>
      </c>
      <c r="E35" s="5">
        <f t="shared" si="1"/>
        <v>0</v>
      </c>
      <c r="F35" s="11">
        <f t="shared" si="2"/>
        <v>100</v>
      </c>
    </row>
    <row r="36" spans="1:6" ht="14.25" customHeight="1">
      <c r="A36" s="10">
        <v>225</v>
      </c>
      <c r="B36" s="17" t="s">
        <v>33</v>
      </c>
      <c r="C36" s="10">
        <v>27000</v>
      </c>
      <c r="D36" s="10">
        <v>27000</v>
      </c>
      <c r="E36" s="5">
        <f t="shared" si="1"/>
        <v>0</v>
      </c>
      <c r="F36" s="11">
        <f t="shared" si="2"/>
        <v>100</v>
      </c>
    </row>
    <row r="37" spans="1:6" ht="16.5" customHeight="1" hidden="1">
      <c r="A37" s="10">
        <v>310</v>
      </c>
      <c r="B37" s="17" t="s">
        <v>26</v>
      </c>
      <c r="C37" s="10"/>
      <c r="D37" s="10"/>
      <c r="E37" s="5">
        <f t="shared" si="1"/>
        <v>0</v>
      </c>
      <c r="F37" s="11" t="e">
        <f t="shared" si="2"/>
        <v>#DIV/0!</v>
      </c>
    </row>
    <row r="38" spans="1:6" ht="14.25" customHeight="1">
      <c r="A38" s="2"/>
      <c r="B38" s="18" t="s">
        <v>35</v>
      </c>
      <c r="C38" s="5">
        <f>C39+C40+C41</f>
        <v>27700</v>
      </c>
      <c r="D38" s="5">
        <f>D39+D40+D41</f>
        <v>27700</v>
      </c>
      <c r="E38" s="5">
        <f t="shared" si="1"/>
        <v>0</v>
      </c>
      <c r="F38" s="11">
        <f t="shared" si="2"/>
        <v>100</v>
      </c>
    </row>
    <row r="39" spans="1:6" ht="15" customHeight="1">
      <c r="A39" s="2">
        <v>340</v>
      </c>
      <c r="B39" s="3" t="s">
        <v>16</v>
      </c>
      <c r="C39" s="10">
        <v>23520</v>
      </c>
      <c r="D39" s="10">
        <v>23520</v>
      </c>
      <c r="E39" s="5">
        <f t="shared" si="1"/>
        <v>0</v>
      </c>
      <c r="F39" s="11">
        <f t="shared" si="2"/>
        <v>100</v>
      </c>
    </row>
    <row r="40" spans="1:6" ht="12.75" hidden="1">
      <c r="A40" s="2">
        <v>310</v>
      </c>
      <c r="B40" s="17" t="s">
        <v>26</v>
      </c>
      <c r="C40" s="10"/>
      <c r="D40" s="10"/>
      <c r="E40" s="5">
        <f t="shared" si="1"/>
        <v>0</v>
      </c>
      <c r="F40" s="11" t="e">
        <f t="shared" si="2"/>
        <v>#DIV/0!</v>
      </c>
    </row>
    <row r="41" spans="1:6" ht="12.75">
      <c r="A41" s="2">
        <v>226</v>
      </c>
      <c r="B41" s="17" t="s">
        <v>74</v>
      </c>
      <c r="C41" s="10">
        <v>4180</v>
      </c>
      <c r="D41" s="10">
        <v>4180</v>
      </c>
      <c r="E41" s="5">
        <f t="shared" si="1"/>
        <v>0</v>
      </c>
      <c r="F41" s="11">
        <f t="shared" si="2"/>
        <v>100</v>
      </c>
    </row>
    <row r="42" spans="1:6" ht="24">
      <c r="A42" s="2"/>
      <c r="B42" s="14" t="s">
        <v>37</v>
      </c>
      <c r="C42" s="5">
        <f>C43</f>
        <v>51240</v>
      </c>
      <c r="D42" s="5">
        <f>D43</f>
        <v>51240</v>
      </c>
      <c r="E42" s="5">
        <f t="shared" si="1"/>
        <v>0</v>
      </c>
      <c r="F42" s="11">
        <f t="shared" si="2"/>
        <v>100</v>
      </c>
    </row>
    <row r="43" spans="1:6" ht="14.25" customHeight="1">
      <c r="A43" s="2">
        <v>340</v>
      </c>
      <c r="B43" s="15" t="s">
        <v>23</v>
      </c>
      <c r="C43" s="2">
        <v>51240</v>
      </c>
      <c r="D43" s="2">
        <v>51240</v>
      </c>
      <c r="E43" s="5">
        <f t="shared" si="1"/>
        <v>0</v>
      </c>
      <c r="F43" s="11">
        <f t="shared" si="2"/>
        <v>100</v>
      </c>
    </row>
    <row r="44" spans="1:6" ht="12.75" hidden="1">
      <c r="A44" s="2"/>
      <c r="B44" s="23" t="s">
        <v>69</v>
      </c>
      <c r="C44" s="5">
        <f>C45+C46</f>
        <v>0</v>
      </c>
      <c r="D44" s="5">
        <f>D45+D46</f>
        <v>0</v>
      </c>
      <c r="E44" s="5">
        <f t="shared" si="1"/>
        <v>0</v>
      </c>
      <c r="F44" s="11" t="e">
        <f t="shared" si="2"/>
        <v>#DIV/0!</v>
      </c>
    </row>
    <row r="45" spans="1:6" ht="12.75" hidden="1">
      <c r="A45" s="2">
        <v>225</v>
      </c>
      <c r="B45" s="19" t="s">
        <v>52</v>
      </c>
      <c r="C45" s="2"/>
      <c r="D45" s="2"/>
      <c r="E45" s="5">
        <f t="shared" si="1"/>
        <v>0</v>
      </c>
      <c r="F45" s="11" t="e">
        <f t="shared" si="2"/>
        <v>#DIV/0!</v>
      </c>
    </row>
    <row r="46" spans="1:6" ht="12.75" hidden="1">
      <c r="A46" s="2">
        <v>310</v>
      </c>
      <c r="B46" s="17" t="s">
        <v>26</v>
      </c>
      <c r="C46" s="2"/>
      <c r="D46" s="2"/>
      <c r="E46" s="5">
        <f t="shared" si="1"/>
        <v>0</v>
      </c>
      <c r="F46" s="11" t="e">
        <f t="shared" si="2"/>
        <v>#DIV/0!</v>
      </c>
    </row>
    <row r="47" spans="1:6" ht="12.75" hidden="1">
      <c r="A47" s="2"/>
      <c r="B47" s="23" t="s">
        <v>68</v>
      </c>
      <c r="C47" s="5"/>
      <c r="D47" s="5"/>
      <c r="E47" s="5">
        <f t="shared" si="1"/>
        <v>0</v>
      </c>
      <c r="F47" s="7" t="e">
        <f t="shared" si="2"/>
        <v>#DIV/0!</v>
      </c>
    </row>
    <row r="48" spans="1:6" ht="26.25">
      <c r="A48" s="2"/>
      <c r="B48" s="8" t="s">
        <v>21</v>
      </c>
      <c r="C48" s="5">
        <f>C49</f>
        <v>106110.6</v>
      </c>
      <c r="D48" s="5">
        <f>D49</f>
        <v>106110.6</v>
      </c>
      <c r="E48" s="5">
        <f>C48-D48</f>
        <v>0</v>
      </c>
      <c r="F48" s="11">
        <f t="shared" si="2"/>
        <v>100</v>
      </c>
    </row>
    <row r="49" spans="1:6" ht="18.75" customHeight="1">
      <c r="A49" s="2">
        <v>340</v>
      </c>
      <c r="B49" s="3" t="s">
        <v>16</v>
      </c>
      <c r="C49" s="2">
        <v>106110.6</v>
      </c>
      <c r="D49" s="2">
        <v>106110.6</v>
      </c>
      <c r="E49" s="5">
        <f t="shared" si="1"/>
        <v>0</v>
      </c>
      <c r="F49" s="11">
        <f t="shared" si="2"/>
        <v>100</v>
      </c>
    </row>
    <row r="50" spans="1:6" ht="12.75">
      <c r="A50" s="2"/>
      <c r="B50" s="6" t="s">
        <v>22</v>
      </c>
      <c r="C50" s="5">
        <f>C18+C24+C25+C42+C44+C48+C47</f>
        <v>16128738.229999999</v>
      </c>
      <c r="D50" s="5">
        <f>D18+D24+D25+D42+D44+D48+D47</f>
        <v>16128738.229999999</v>
      </c>
      <c r="E50" s="5">
        <f>E18+E24+E25+E42+E44+E48+E47</f>
        <v>0</v>
      </c>
      <c r="F50" s="11">
        <f t="shared" si="2"/>
        <v>100</v>
      </c>
    </row>
  </sheetData>
  <sheetProtection/>
  <mergeCells count="1">
    <mergeCell ref="A2:F2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zoomScalePageLayoutView="0" workbookViewId="0" topLeftCell="A11">
      <selection activeCell="A22" sqref="A22:B22"/>
    </sheetView>
  </sheetViews>
  <sheetFormatPr defaultColWidth="9.00390625" defaultRowHeight="12.75"/>
  <cols>
    <col min="1" max="1" width="15.875" style="0" customWidth="1"/>
    <col min="2" max="2" width="41.125" style="0" customWidth="1"/>
    <col min="3" max="3" width="14.00390625" style="0" customWidth="1"/>
    <col min="4" max="4" width="13.375" style="0" customWidth="1"/>
    <col min="5" max="5" width="13.125" style="0" customWidth="1"/>
    <col min="6" max="6" width="11.50390625" style="0" customWidth="1"/>
    <col min="7" max="7" width="10.50390625" style="0" customWidth="1"/>
    <col min="8" max="8" width="10.50390625" style="0" bestFit="1" customWidth="1"/>
  </cols>
  <sheetData>
    <row r="2" spans="1:6" ht="12.75">
      <c r="A2" s="29" t="s">
        <v>54</v>
      </c>
      <c r="B2" s="29"/>
      <c r="C2" s="29"/>
      <c r="D2" s="29"/>
      <c r="E2" s="29"/>
      <c r="F2" s="29"/>
    </row>
    <row r="3" spans="1:6" ht="12.75">
      <c r="A3" s="33" t="s">
        <v>75</v>
      </c>
      <c r="B3" s="33"/>
      <c r="C3" s="33"/>
      <c r="D3" s="33"/>
      <c r="E3" s="33"/>
      <c r="F3" s="33"/>
    </row>
    <row r="4" ht="12.75">
      <c r="F4" t="s">
        <v>0</v>
      </c>
    </row>
    <row r="5" spans="1:6" ht="30.75" customHeight="1">
      <c r="A5" s="1" t="s">
        <v>1</v>
      </c>
      <c r="B5" s="1" t="s">
        <v>2</v>
      </c>
      <c r="C5" s="1" t="s">
        <v>3</v>
      </c>
      <c r="D5" s="1" t="s">
        <v>76</v>
      </c>
      <c r="E5" s="1" t="s">
        <v>4</v>
      </c>
      <c r="F5" s="1" t="s">
        <v>5</v>
      </c>
    </row>
    <row r="6" spans="1:6" ht="15.75" customHeight="1">
      <c r="A6" s="2">
        <v>211</v>
      </c>
      <c r="B6" s="3" t="s">
        <v>18</v>
      </c>
      <c r="C6" s="2">
        <v>128268.72</v>
      </c>
      <c r="D6" s="2">
        <v>128268.72</v>
      </c>
      <c r="E6" s="2">
        <f>C6-D6</f>
        <v>0</v>
      </c>
      <c r="F6" s="4">
        <f aca="true" t="shared" si="0" ref="F6:F11">D6/C6*100</f>
        <v>100</v>
      </c>
    </row>
    <row r="7" spans="1:6" ht="15.75" customHeight="1">
      <c r="A7" s="2">
        <v>212</v>
      </c>
      <c r="B7" s="3" t="s">
        <v>6</v>
      </c>
      <c r="C7" s="2">
        <v>1660</v>
      </c>
      <c r="D7" s="2">
        <v>1660</v>
      </c>
      <c r="E7" s="2">
        <f>C7-D7</f>
        <v>0</v>
      </c>
      <c r="F7" s="4">
        <f t="shared" si="0"/>
        <v>100</v>
      </c>
    </row>
    <row r="8" spans="1:6" ht="15.75" customHeight="1">
      <c r="A8" s="2">
        <v>213</v>
      </c>
      <c r="B8" s="3" t="s">
        <v>7</v>
      </c>
      <c r="C8" s="2">
        <v>38737.15</v>
      </c>
      <c r="D8" s="2">
        <v>38737.15</v>
      </c>
      <c r="E8" s="2">
        <f>C8-D8</f>
        <v>0</v>
      </c>
      <c r="F8" s="4">
        <f t="shared" si="0"/>
        <v>100</v>
      </c>
    </row>
    <row r="9" spans="1:6" ht="15.75" customHeight="1">
      <c r="A9" s="2">
        <v>221</v>
      </c>
      <c r="B9" s="3" t="s">
        <v>8</v>
      </c>
      <c r="C9" s="2">
        <v>48217.14</v>
      </c>
      <c r="D9" s="2">
        <v>48217.14</v>
      </c>
      <c r="E9" s="2">
        <f>C9-D9</f>
        <v>0</v>
      </c>
      <c r="F9" s="4">
        <f t="shared" si="0"/>
        <v>100</v>
      </c>
    </row>
    <row r="10" spans="1:6" ht="15.75" customHeight="1">
      <c r="A10" s="2">
        <v>222</v>
      </c>
      <c r="B10" s="3" t="s">
        <v>9</v>
      </c>
      <c r="C10" s="2"/>
      <c r="D10" s="2"/>
      <c r="E10" s="2"/>
      <c r="F10" s="4"/>
    </row>
    <row r="11" spans="1:6" ht="15.75" customHeight="1">
      <c r="A11" s="2">
        <v>223</v>
      </c>
      <c r="B11" s="3" t="s">
        <v>10</v>
      </c>
      <c r="C11" s="2">
        <v>4266850.92</v>
      </c>
      <c r="D11" s="2">
        <v>4266850.92</v>
      </c>
      <c r="E11" s="2">
        <f aca="true" t="shared" si="1" ref="E11:E49">C11-D11</f>
        <v>0</v>
      </c>
      <c r="F11" s="11">
        <f t="shared" si="0"/>
        <v>100</v>
      </c>
    </row>
    <row r="12" spans="1:6" ht="15.75" customHeight="1">
      <c r="A12" s="2">
        <v>224</v>
      </c>
      <c r="B12" s="3" t="s">
        <v>11</v>
      </c>
      <c r="C12" s="2"/>
      <c r="D12" s="2"/>
      <c r="E12" s="2"/>
      <c r="F12" s="4"/>
    </row>
    <row r="13" spans="1:6" ht="15.75" customHeight="1">
      <c r="A13" s="2">
        <v>225</v>
      </c>
      <c r="B13" s="3" t="s">
        <v>12</v>
      </c>
      <c r="C13" s="2">
        <v>386267.48</v>
      </c>
      <c r="D13" s="2">
        <v>386267.48</v>
      </c>
      <c r="E13" s="2">
        <f>C13-D13</f>
        <v>0</v>
      </c>
      <c r="F13" s="4">
        <f>D13/C13*100</f>
        <v>100</v>
      </c>
    </row>
    <row r="14" spans="1:6" ht="15.75" customHeight="1">
      <c r="A14" s="2">
        <v>226</v>
      </c>
      <c r="B14" s="3" t="s">
        <v>13</v>
      </c>
      <c r="C14" s="2">
        <v>286726.13</v>
      </c>
      <c r="D14" s="2">
        <v>286726.13</v>
      </c>
      <c r="E14" s="2">
        <f t="shared" si="1"/>
        <v>0</v>
      </c>
      <c r="F14" s="4">
        <f aca="true" t="shared" si="2" ref="F14:F49">D14/C14*100</f>
        <v>100</v>
      </c>
    </row>
    <row r="15" spans="1:6" ht="15.75" customHeight="1">
      <c r="A15" s="2">
        <v>290</v>
      </c>
      <c r="B15" s="3" t="s">
        <v>14</v>
      </c>
      <c r="C15" s="2">
        <f>776544+33673+17940</f>
        <v>828157</v>
      </c>
      <c r="D15" s="2">
        <f>776544+33673+17940</f>
        <v>828157</v>
      </c>
      <c r="E15" s="2">
        <f t="shared" si="1"/>
        <v>0</v>
      </c>
      <c r="F15" s="4">
        <f t="shared" si="2"/>
        <v>100</v>
      </c>
    </row>
    <row r="16" spans="1:6" ht="15.75" customHeight="1">
      <c r="A16" s="2">
        <v>310</v>
      </c>
      <c r="B16" s="3" t="s">
        <v>15</v>
      </c>
      <c r="C16" s="2">
        <v>50545.77</v>
      </c>
      <c r="D16" s="2">
        <v>50545.77</v>
      </c>
      <c r="E16" s="4">
        <f t="shared" si="1"/>
        <v>0</v>
      </c>
      <c r="F16" s="4">
        <f t="shared" si="2"/>
        <v>100</v>
      </c>
    </row>
    <row r="17" spans="1:6" ht="15.75" customHeight="1">
      <c r="A17" s="2">
        <v>340</v>
      </c>
      <c r="B17" s="3" t="s">
        <v>16</v>
      </c>
      <c r="C17" s="2">
        <v>1458231.05</v>
      </c>
      <c r="D17" s="2">
        <v>1458231.05</v>
      </c>
      <c r="E17" s="2">
        <f t="shared" si="1"/>
        <v>0</v>
      </c>
      <c r="F17" s="4">
        <f t="shared" si="2"/>
        <v>100</v>
      </c>
    </row>
    <row r="18" spans="1:6" ht="14.25" customHeight="1">
      <c r="A18" s="5"/>
      <c r="B18" s="6" t="s">
        <v>17</v>
      </c>
      <c r="C18" s="5">
        <f>SUM(C6:C17)</f>
        <v>7493661.359999999</v>
      </c>
      <c r="D18" s="5">
        <f>SUM(D6:D17)</f>
        <v>7493661.359999999</v>
      </c>
      <c r="E18" s="5">
        <f>SUM(E6:E17)</f>
        <v>0</v>
      </c>
      <c r="F18" s="7">
        <f t="shared" si="2"/>
        <v>100</v>
      </c>
    </row>
    <row r="19" spans="1:6" ht="14.25" customHeight="1">
      <c r="A19" s="2">
        <v>211</v>
      </c>
      <c r="B19" s="3" t="s">
        <v>19</v>
      </c>
      <c r="C19" s="10">
        <v>8955409.1</v>
      </c>
      <c r="D19" s="10">
        <v>8955409.1</v>
      </c>
      <c r="E19" s="10">
        <f t="shared" si="1"/>
        <v>0</v>
      </c>
      <c r="F19" s="11">
        <f t="shared" si="2"/>
        <v>100</v>
      </c>
    </row>
    <row r="20" spans="1:6" ht="24.75" customHeight="1">
      <c r="A20" s="2">
        <v>213</v>
      </c>
      <c r="B20" s="3" t="s">
        <v>20</v>
      </c>
      <c r="C20" s="10">
        <v>2695043.27</v>
      </c>
      <c r="D20" s="10">
        <v>2695043.27</v>
      </c>
      <c r="E20" s="10">
        <f t="shared" si="1"/>
        <v>0</v>
      </c>
      <c r="F20" s="11">
        <f t="shared" si="2"/>
        <v>100</v>
      </c>
    </row>
    <row r="21" spans="1:6" ht="16.5" customHeight="1" hidden="1">
      <c r="A21" s="2">
        <v>226</v>
      </c>
      <c r="B21" s="3" t="s">
        <v>67</v>
      </c>
      <c r="C21" s="10"/>
      <c r="D21" s="10"/>
      <c r="E21" s="10">
        <f t="shared" si="1"/>
        <v>0</v>
      </c>
      <c r="F21" s="11" t="e">
        <f t="shared" si="2"/>
        <v>#DIV/0!</v>
      </c>
    </row>
    <row r="22" spans="1:6" ht="16.5" customHeight="1">
      <c r="A22" s="2">
        <v>340</v>
      </c>
      <c r="B22" s="3" t="s">
        <v>78</v>
      </c>
      <c r="C22" s="10">
        <v>61519</v>
      </c>
      <c r="D22" s="10">
        <v>61519</v>
      </c>
      <c r="E22" s="10"/>
      <c r="F22" s="11"/>
    </row>
    <row r="23" spans="1:6" ht="15" customHeight="1">
      <c r="A23" s="2">
        <v>310</v>
      </c>
      <c r="B23" s="3" t="s">
        <v>39</v>
      </c>
      <c r="C23" s="10">
        <v>192653.58</v>
      </c>
      <c r="D23" s="10">
        <v>192653.58</v>
      </c>
      <c r="E23" s="10">
        <f t="shared" si="1"/>
        <v>0</v>
      </c>
      <c r="F23" s="11">
        <f t="shared" si="2"/>
        <v>100</v>
      </c>
    </row>
    <row r="24" spans="1:6" ht="12.75" customHeight="1">
      <c r="A24" s="2"/>
      <c r="B24" s="6" t="s">
        <v>17</v>
      </c>
      <c r="C24" s="5">
        <f>SUM(C19:C23)</f>
        <v>11904624.95</v>
      </c>
      <c r="D24" s="5">
        <f>SUM(D19:D23)</f>
        <v>11904624.95</v>
      </c>
      <c r="E24" s="5">
        <f>SUM(E19:E23)</f>
        <v>0</v>
      </c>
      <c r="F24" s="7">
        <f>D24/C24*100</f>
        <v>100</v>
      </c>
    </row>
    <row r="25" spans="1:6" ht="38.25" customHeight="1">
      <c r="A25" s="2"/>
      <c r="B25" s="8" t="s">
        <v>24</v>
      </c>
      <c r="C25" s="5">
        <f>C26+C31+C35+C38</f>
        <v>475537</v>
      </c>
      <c r="D25" s="5">
        <f>D26+D31+D35+D38</f>
        <v>475537</v>
      </c>
      <c r="E25" s="5">
        <f t="shared" si="1"/>
        <v>0</v>
      </c>
      <c r="F25" s="11">
        <f t="shared" si="2"/>
        <v>100</v>
      </c>
    </row>
    <row r="26" spans="1:6" ht="12.75" hidden="1">
      <c r="A26" s="2"/>
      <c r="B26" s="14" t="s">
        <v>27</v>
      </c>
      <c r="C26" s="5">
        <f>C27</f>
        <v>0</v>
      </c>
      <c r="D26" s="5">
        <f>D27</f>
        <v>0</v>
      </c>
      <c r="E26" s="5">
        <f t="shared" si="1"/>
        <v>0</v>
      </c>
      <c r="F26" s="11" t="e">
        <f t="shared" si="2"/>
        <v>#DIV/0!</v>
      </c>
    </row>
    <row r="27" spans="1:6" ht="12.75" hidden="1">
      <c r="A27" s="2">
        <v>221</v>
      </c>
      <c r="B27" s="15" t="s">
        <v>25</v>
      </c>
      <c r="C27" s="10"/>
      <c r="D27" s="5"/>
      <c r="E27" s="5">
        <f t="shared" si="1"/>
        <v>0</v>
      </c>
      <c r="F27" s="11" t="e">
        <f t="shared" si="2"/>
        <v>#DIV/0!</v>
      </c>
    </row>
    <row r="28" spans="1:6" ht="12.75" hidden="1">
      <c r="A28" s="2"/>
      <c r="B28" s="6" t="s">
        <v>36</v>
      </c>
      <c r="C28" s="5">
        <f>C29+C30</f>
        <v>10595979.370000001</v>
      </c>
      <c r="D28" s="5">
        <f>D29+D30</f>
        <v>6978289.21</v>
      </c>
      <c r="E28" s="5">
        <f t="shared" si="1"/>
        <v>3617690.160000001</v>
      </c>
      <c r="F28" s="11">
        <f t="shared" si="2"/>
        <v>65.85789728656295</v>
      </c>
    </row>
    <row r="29" spans="1:6" ht="12.75" hidden="1">
      <c r="A29" s="2">
        <v>211</v>
      </c>
      <c r="B29" s="3" t="s">
        <v>41</v>
      </c>
      <c r="C29" s="2">
        <v>8270000</v>
      </c>
      <c r="D29" s="2">
        <v>5323572.17</v>
      </c>
      <c r="E29" s="5">
        <f t="shared" si="1"/>
        <v>2946427.83</v>
      </c>
      <c r="F29" s="11">
        <f t="shared" si="2"/>
        <v>64.37209395405078</v>
      </c>
    </row>
    <row r="30" spans="1:6" ht="26.25" hidden="1">
      <c r="A30" s="2">
        <v>213</v>
      </c>
      <c r="B30" s="3" t="s">
        <v>40</v>
      </c>
      <c r="C30" s="2">
        <v>2325979.37</v>
      </c>
      <c r="D30" s="2">
        <v>1654717.04</v>
      </c>
      <c r="E30" s="5">
        <f t="shared" si="1"/>
        <v>671262.3300000001</v>
      </c>
      <c r="F30" s="11">
        <f t="shared" si="2"/>
        <v>71.14065848314037</v>
      </c>
    </row>
    <row r="31" spans="1:6" ht="24">
      <c r="A31" s="2"/>
      <c r="B31" s="14" t="s">
        <v>28</v>
      </c>
      <c r="C31" s="5">
        <f>C32</f>
        <v>162137</v>
      </c>
      <c r="D31" s="5">
        <f>D32</f>
        <v>162137</v>
      </c>
      <c r="E31" s="5">
        <f t="shared" si="1"/>
        <v>0</v>
      </c>
      <c r="F31" s="11">
        <f t="shared" si="2"/>
        <v>100</v>
      </c>
    </row>
    <row r="32" spans="1:6" ht="12.75">
      <c r="A32" s="2">
        <v>340</v>
      </c>
      <c r="B32" s="16" t="s">
        <v>29</v>
      </c>
      <c r="C32" s="5">
        <f>C33+C34</f>
        <v>162137</v>
      </c>
      <c r="D32" s="5">
        <f>D33+D34</f>
        <v>162137</v>
      </c>
      <c r="E32" s="5">
        <f t="shared" si="1"/>
        <v>0</v>
      </c>
      <c r="F32" s="11">
        <f t="shared" si="2"/>
        <v>100</v>
      </c>
    </row>
    <row r="33" spans="1:6" ht="12.75">
      <c r="A33" s="2">
        <v>340</v>
      </c>
      <c r="B33" s="15" t="s">
        <v>30</v>
      </c>
      <c r="C33" s="10">
        <v>16737</v>
      </c>
      <c r="D33" s="10">
        <v>16737</v>
      </c>
      <c r="E33" s="5">
        <f t="shared" si="1"/>
        <v>0</v>
      </c>
      <c r="F33" s="11">
        <f t="shared" si="2"/>
        <v>100</v>
      </c>
    </row>
    <row r="34" spans="1:6" ht="12.75">
      <c r="A34" s="2">
        <v>340</v>
      </c>
      <c r="B34" s="15" t="s">
        <v>31</v>
      </c>
      <c r="C34" s="10">
        <v>145400</v>
      </c>
      <c r="D34" s="10">
        <v>145400</v>
      </c>
      <c r="E34" s="5">
        <f t="shared" si="1"/>
        <v>0</v>
      </c>
      <c r="F34" s="11">
        <f t="shared" si="2"/>
        <v>100</v>
      </c>
    </row>
    <row r="35" spans="1:6" ht="24">
      <c r="A35" s="2"/>
      <c r="B35" s="14" t="s">
        <v>32</v>
      </c>
      <c r="C35" s="5">
        <f>C36+C37</f>
        <v>140850</v>
      </c>
      <c r="D35" s="5">
        <f>D36+D37</f>
        <v>140850</v>
      </c>
      <c r="E35" s="5">
        <f t="shared" si="1"/>
        <v>0</v>
      </c>
      <c r="F35" s="11">
        <f t="shared" si="2"/>
        <v>100</v>
      </c>
    </row>
    <row r="36" spans="1:6" ht="15" customHeight="1">
      <c r="A36" s="10">
        <v>225</v>
      </c>
      <c r="B36" s="17" t="s">
        <v>33</v>
      </c>
      <c r="C36" s="10">
        <v>140850</v>
      </c>
      <c r="D36" s="10">
        <v>140850</v>
      </c>
      <c r="E36" s="5">
        <f t="shared" si="1"/>
        <v>0</v>
      </c>
      <c r="F36" s="11">
        <f t="shared" si="2"/>
        <v>100</v>
      </c>
    </row>
    <row r="37" spans="1:6" ht="12" customHeight="1" hidden="1">
      <c r="A37" s="10">
        <v>310</v>
      </c>
      <c r="B37" s="17" t="s">
        <v>26</v>
      </c>
      <c r="C37" s="10"/>
      <c r="D37" s="10"/>
      <c r="E37" s="5">
        <f t="shared" si="1"/>
        <v>0</v>
      </c>
      <c r="F37" s="11" t="e">
        <f t="shared" si="2"/>
        <v>#DIV/0!</v>
      </c>
    </row>
    <row r="38" spans="1:6" ht="12.75">
      <c r="A38" s="2"/>
      <c r="B38" s="18" t="s">
        <v>35</v>
      </c>
      <c r="C38" s="5">
        <f>C39+C40+C41</f>
        <v>172550</v>
      </c>
      <c r="D38" s="5">
        <f>D39+D40+D41</f>
        <v>172550</v>
      </c>
      <c r="E38" s="5">
        <f t="shared" si="1"/>
        <v>0</v>
      </c>
      <c r="F38" s="11">
        <f t="shared" si="2"/>
        <v>100</v>
      </c>
    </row>
    <row r="39" spans="1:6" ht="15" customHeight="1">
      <c r="A39" s="2">
        <v>340</v>
      </c>
      <c r="B39" s="3" t="s">
        <v>16</v>
      </c>
      <c r="C39" s="10">
        <v>76230</v>
      </c>
      <c r="D39" s="10">
        <v>76230</v>
      </c>
      <c r="E39" s="5">
        <f t="shared" si="1"/>
        <v>0</v>
      </c>
      <c r="F39" s="11">
        <f t="shared" si="2"/>
        <v>100</v>
      </c>
    </row>
    <row r="40" spans="1:6" ht="18" customHeight="1" hidden="1">
      <c r="A40" s="2">
        <v>310</v>
      </c>
      <c r="B40" s="17" t="s">
        <v>26</v>
      </c>
      <c r="C40" s="10"/>
      <c r="D40" s="10"/>
      <c r="E40" s="5">
        <f t="shared" si="1"/>
        <v>0</v>
      </c>
      <c r="F40" s="11" t="e">
        <f t="shared" si="2"/>
        <v>#DIV/0!</v>
      </c>
    </row>
    <row r="41" spans="1:6" ht="12.75">
      <c r="A41" s="2">
        <v>226</v>
      </c>
      <c r="B41" s="17" t="s">
        <v>74</v>
      </c>
      <c r="C41" s="10">
        <v>96320</v>
      </c>
      <c r="D41" s="10">
        <v>96320</v>
      </c>
      <c r="E41" s="5">
        <f t="shared" si="1"/>
        <v>0</v>
      </c>
      <c r="F41" s="11">
        <f t="shared" si="2"/>
        <v>100</v>
      </c>
    </row>
    <row r="42" spans="1:6" ht="28.5" customHeight="1">
      <c r="A42" s="2"/>
      <c r="B42" s="14" t="s">
        <v>37</v>
      </c>
      <c r="C42" s="5">
        <f>C43</f>
        <v>131730</v>
      </c>
      <c r="D42" s="5">
        <f>D43</f>
        <v>131730</v>
      </c>
      <c r="E42" s="5">
        <f t="shared" si="1"/>
        <v>0</v>
      </c>
      <c r="F42" s="11">
        <f t="shared" si="2"/>
        <v>100</v>
      </c>
    </row>
    <row r="43" spans="1:6" ht="12.75">
      <c r="A43" s="2">
        <v>340</v>
      </c>
      <c r="B43" s="15" t="s">
        <v>23</v>
      </c>
      <c r="C43" s="2">
        <v>131730</v>
      </c>
      <c r="D43" s="2">
        <v>131730</v>
      </c>
      <c r="E43" s="5">
        <f t="shared" si="1"/>
        <v>0</v>
      </c>
      <c r="F43" s="11">
        <f t="shared" si="2"/>
        <v>100</v>
      </c>
    </row>
    <row r="44" spans="1:6" ht="35.25" customHeight="1" hidden="1">
      <c r="A44" s="2"/>
      <c r="B44" s="6" t="s">
        <v>38</v>
      </c>
      <c r="C44" s="5">
        <f>C45</f>
        <v>0</v>
      </c>
      <c r="D44" s="5">
        <f>D45</f>
        <v>0</v>
      </c>
      <c r="E44" s="5">
        <f t="shared" si="1"/>
        <v>0</v>
      </c>
      <c r="F44" s="11" t="e">
        <f t="shared" si="2"/>
        <v>#DIV/0!</v>
      </c>
    </row>
    <row r="45" spans="1:6" ht="14.25" customHeight="1" hidden="1">
      <c r="A45" s="2">
        <v>226</v>
      </c>
      <c r="B45" s="19" t="s">
        <v>34</v>
      </c>
      <c r="C45" s="2"/>
      <c r="D45" s="5"/>
      <c r="E45" s="5">
        <f t="shared" si="1"/>
        <v>0</v>
      </c>
      <c r="F45" s="11" t="e">
        <f t="shared" si="2"/>
        <v>#DIV/0!</v>
      </c>
    </row>
    <row r="46" spans="1:6" ht="13.5" customHeight="1" hidden="1">
      <c r="A46" s="2"/>
      <c r="B46" s="23" t="s">
        <v>70</v>
      </c>
      <c r="C46" s="5"/>
      <c r="D46" s="5"/>
      <c r="E46" s="5">
        <f t="shared" si="1"/>
        <v>0</v>
      </c>
      <c r="F46" s="11" t="e">
        <f t="shared" si="2"/>
        <v>#DIV/0!</v>
      </c>
    </row>
    <row r="47" spans="1:6" ht="25.5" customHeight="1">
      <c r="A47" s="2">
        <v>310</v>
      </c>
      <c r="B47" s="23" t="s">
        <v>72</v>
      </c>
      <c r="C47" s="5">
        <v>345650</v>
      </c>
      <c r="D47" s="5">
        <v>345650</v>
      </c>
      <c r="E47" s="5">
        <f t="shared" si="1"/>
        <v>0</v>
      </c>
      <c r="F47" s="11">
        <f t="shared" si="2"/>
        <v>100</v>
      </c>
    </row>
    <row r="48" spans="1:6" ht="26.25" customHeight="1">
      <c r="A48" s="2"/>
      <c r="B48" s="8" t="s">
        <v>21</v>
      </c>
      <c r="C48" s="5">
        <f>C49</f>
        <v>220617.4</v>
      </c>
      <c r="D48" s="5">
        <f>D49</f>
        <v>220617.4</v>
      </c>
      <c r="E48" s="5">
        <f t="shared" si="1"/>
        <v>0</v>
      </c>
      <c r="F48" s="11">
        <f t="shared" si="2"/>
        <v>100</v>
      </c>
    </row>
    <row r="49" spans="1:6" ht="14.25" customHeight="1">
      <c r="A49" s="2">
        <v>340</v>
      </c>
      <c r="B49" s="3" t="s">
        <v>16</v>
      </c>
      <c r="C49" s="2">
        <v>220617.4</v>
      </c>
      <c r="D49" s="2">
        <v>220617.4</v>
      </c>
      <c r="E49" s="5">
        <f t="shared" si="1"/>
        <v>0</v>
      </c>
      <c r="F49" s="11">
        <f t="shared" si="2"/>
        <v>100</v>
      </c>
    </row>
    <row r="50" spans="1:6" ht="12.75">
      <c r="A50" s="2"/>
      <c r="B50" s="6" t="s">
        <v>22</v>
      </c>
      <c r="C50" s="5">
        <f>C18+C24+C25+C42+C44+C48+C46+C47</f>
        <v>20571820.709999997</v>
      </c>
      <c r="D50" s="5">
        <f>D18+D24+D25+D42+D44+D48+D46+D47</f>
        <v>20571820.709999997</v>
      </c>
      <c r="E50" s="5">
        <f>C50-D50</f>
        <v>0</v>
      </c>
      <c r="F50" s="11">
        <f>D50/C50*100</f>
        <v>100</v>
      </c>
    </row>
  </sheetData>
  <sheetProtection/>
  <mergeCells count="2">
    <mergeCell ref="A2:F2"/>
    <mergeCell ref="A3:F3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abSelected="1" view="pageBreakPreview" zoomScaleSheetLayoutView="100" zoomScalePageLayoutView="0" workbookViewId="0" topLeftCell="A1">
      <selection activeCell="A22" sqref="A22:B22"/>
    </sheetView>
  </sheetViews>
  <sheetFormatPr defaultColWidth="9.00390625" defaultRowHeight="12.75"/>
  <cols>
    <col min="1" max="1" width="15.875" style="0" customWidth="1"/>
    <col min="2" max="2" width="41.125" style="0" customWidth="1"/>
    <col min="3" max="3" width="14.50390625" style="0" customWidth="1"/>
    <col min="4" max="4" width="13.375" style="0" customWidth="1"/>
    <col min="5" max="5" width="13.125" style="0" customWidth="1"/>
    <col min="6" max="6" width="11.50390625" style="0" customWidth="1"/>
    <col min="8" max="8" width="10.375" style="0" customWidth="1"/>
  </cols>
  <sheetData>
    <row r="2" spans="1:6" ht="12.75">
      <c r="A2" s="29" t="s">
        <v>60</v>
      </c>
      <c r="B2" s="29"/>
      <c r="C2" s="29"/>
      <c r="D2" s="29"/>
      <c r="E2" s="29"/>
      <c r="F2" s="29"/>
    </row>
    <row r="3" ht="12.75">
      <c r="C3" t="s">
        <v>75</v>
      </c>
    </row>
    <row r="4" ht="12.75">
      <c r="F4" t="s">
        <v>0</v>
      </c>
    </row>
    <row r="5" spans="1:6" ht="30.75" customHeight="1">
      <c r="A5" s="1" t="s">
        <v>1</v>
      </c>
      <c r="B5" s="1" t="s">
        <v>2</v>
      </c>
      <c r="C5" s="1" t="s">
        <v>3</v>
      </c>
      <c r="D5" s="1" t="s">
        <v>76</v>
      </c>
      <c r="E5" s="1" t="s">
        <v>4</v>
      </c>
      <c r="F5" s="1" t="s">
        <v>5</v>
      </c>
    </row>
    <row r="6" spans="1:6" ht="15.75" customHeight="1">
      <c r="A6" s="2">
        <v>211</v>
      </c>
      <c r="B6" s="3" t="s">
        <v>18</v>
      </c>
      <c r="C6" s="2">
        <v>66304.99</v>
      </c>
      <c r="D6" s="2">
        <v>66304.99</v>
      </c>
      <c r="E6" s="2">
        <f>C6-D6</f>
        <v>0</v>
      </c>
      <c r="F6" s="4">
        <f aca="true" t="shared" si="0" ref="F6:F12">D6/C6*100</f>
        <v>100</v>
      </c>
    </row>
    <row r="7" spans="1:6" ht="15.75" customHeight="1">
      <c r="A7" s="2">
        <v>212</v>
      </c>
      <c r="B7" s="3" t="s">
        <v>6</v>
      </c>
      <c r="C7" s="2"/>
      <c r="D7" s="2"/>
      <c r="E7" s="2"/>
      <c r="F7" s="4"/>
    </row>
    <row r="8" spans="1:6" ht="15.75" customHeight="1">
      <c r="A8" s="2">
        <v>213</v>
      </c>
      <c r="B8" s="3" t="s">
        <v>7</v>
      </c>
      <c r="C8" s="2">
        <v>20024.1</v>
      </c>
      <c r="D8" s="2">
        <v>20024.1</v>
      </c>
      <c r="E8" s="2">
        <f>C8-D8</f>
        <v>0</v>
      </c>
      <c r="F8" s="4">
        <f t="shared" si="0"/>
        <v>100</v>
      </c>
    </row>
    <row r="9" spans="1:6" ht="15.75" customHeight="1">
      <c r="A9" s="2">
        <v>221</v>
      </c>
      <c r="B9" s="3" t="s">
        <v>8</v>
      </c>
      <c r="C9" s="2">
        <v>38961.79</v>
      </c>
      <c r="D9" s="2">
        <v>38961.79</v>
      </c>
      <c r="E9" s="2">
        <f>C9-D9</f>
        <v>0</v>
      </c>
      <c r="F9" s="4">
        <f t="shared" si="0"/>
        <v>100</v>
      </c>
    </row>
    <row r="10" spans="1:6" ht="15.75" customHeight="1">
      <c r="A10" s="2">
        <v>222</v>
      </c>
      <c r="B10" s="3" t="s">
        <v>9</v>
      </c>
      <c r="C10" s="2"/>
      <c r="D10" s="2"/>
      <c r="E10" s="2"/>
      <c r="F10" s="4"/>
    </row>
    <row r="11" spans="1:6" ht="15.75" customHeight="1">
      <c r="A11" s="2">
        <v>223</v>
      </c>
      <c r="B11" s="3" t="s">
        <v>10</v>
      </c>
      <c r="C11" s="2">
        <v>2673970.82</v>
      </c>
      <c r="D11" s="2">
        <v>2673970.82</v>
      </c>
      <c r="E11" s="2">
        <f aca="true" t="shared" si="1" ref="E11:E51">C11-D11</f>
        <v>0</v>
      </c>
      <c r="F11" s="11">
        <f t="shared" si="0"/>
        <v>100</v>
      </c>
    </row>
    <row r="12" spans="1:6" ht="15.75" customHeight="1">
      <c r="A12" s="2">
        <v>224</v>
      </c>
      <c r="B12" s="3" t="s">
        <v>11</v>
      </c>
      <c r="C12" s="2">
        <v>42850</v>
      </c>
      <c r="D12" s="2">
        <v>42850</v>
      </c>
      <c r="E12" s="2">
        <f t="shared" si="1"/>
        <v>0</v>
      </c>
      <c r="F12" s="4">
        <f t="shared" si="0"/>
        <v>100</v>
      </c>
    </row>
    <row r="13" spans="1:6" ht="15.75" customHeight="1">
      <c r="A13" s="2">
        <v>225</v>
      </c>
      <c r="B13" s="3" t="s">
        <v>12</v>
      </c>
      <c r="C13" s="2">
        <v>545651.86</v>
      </c>
      <c r="D13" s="2">
        <v>545651.86</v>
      </c>
      <c r="E13" s="2">
        <f>C13-D13</f>
        <v>0</v>
      </c>
      <c r="F13" s="4">
        <f>D13/C13*100</f>
        <v>100</v>
      </c>
    </row>
    <row r="14" spans="1:6" ht="15.75" customHeight="1">
      <c r="A14" s="2">
        <v>226</v>
      </c>
      <c r="B14" s="3" t="s">
        <v>13</v>
      </c>
      <c r="C14" s="2">
        <v>156688.01</v>
      </c>
      <c r="D14" s="2">
        <v>156688.01</v>
      </c>
      <c r="E14" s="2">
        <f t="shared" si="1"/>
        <v>0</v>
      </c>
      <c r="F14" s="4">
        <f aca="true" t="shared" si="2" ref="F14:F52">D14/C14*100</f>
        <v>100</v>
      </c>
    </row>
    <row r="15" spans="1:6" ht="15.75" customHeight="1">
      <c r="A15" s="2">
        <v>290</v>
      </c>
      <c r="B15" s="3" t="s">
        <v>14</v>
      </c>
      <c r="C15" s="2">
        <f>9880+175871+14260</f>
        <v>200011</v>
      </c>
      <c r="D15" s="2">
        <f>9880+175871+14260</f>
        <v>200011</v>
      </c>
      <c r="E15" s="2">
        <f t="shared" si="1"/>
        <v>0</v>
      </c>
      <c r="F15" s="4">
        <f t="shared" si="2"/>
        <v>100</v>
      </c>
    </row>
    <row r="16" spans="1:6" ht="15.75" customHeight="1">
      <c r="A16" s="2">
        <v>310</v>
      </c>
      <c r="B16" s="3" t="s">
        <v>15</v>
      </c>
      <c r="C16" s="2">
        <v>652684.95</v>
      </c>
      <c r="D16" s="2">
        <v>652684.95</v>
      </c>
      <c r="E16" s="2">
        <f t="shared" si="1"/>
        <v>0</v>
      </c>
      <c r="F16" s="4">
        <f t="shared" si="2"/>
        <v>100</v>
      </c>
    </row>
    <row r="17" spans="1:6" ht="15.75" customHeight="1">
      <c r="A17" s="2">
        <v>340</v>
      </c>
      <c r="B17" s="3" t="s">
        <v>16</v>
      </c>
      <c r="C17" s="2">
        <v>881465.33</v>
      </c>
      <c r="D17" s="2">
        <v>881465.33</v>
      </c>
      <c r="E17" s="2">
        <f t="shared" si="1"/>
        <v>0</v>
      </c>
      <c r="F17" s="4">
        <f t="shared" si="2"/>
        <v>100</v>
      </c>
    </row>
    <row r="18" spans="1:6" ht="16.5" customHeight="1">
      <c r="A18" s="5"/>
      <c r="B18" s="6" t="s">
        <v>17</v>
      </c>
      <c r="C18" s="25">
        <f>SUM(C6:C17)</f>
        <v>5278612.85</v>
      </c>
      <c r="D18" s="25">
        <f>SUM(D6:D17)</f>
        <v>5278612.85</v>
      </c>
      <c r="E18" s="5">
        <f>SUM(E6:E17)</f>
        <v>0</v>
      </c>
      <c r="F18" s="7">
        <f t="shared" si="2"/>
        <v>100</v>
      </c>
    </row>
    <row r="19" spans="1:6" ht="14.25" customHeight="1">
      <c r="A19" s="2">
        <v>211</v>
      </c>
      <c r="B19" s="3" t="s">
        <v>19</v>
      </c>
      <c r="C19" s="10">
        <v>5417261.1</v>
      </c>
      <c r="D19" s="10">
        <v>5417261.1</v>
      </c>
      <c r="E19" s="10">
        <f t="shared" si="1"/>
        <v>0</v>
      </c>
      <c r="F19" s="11">
        <f t="shared" si="2"/>
        <v>100</v>
      </c>
    </row>
    <row r="20" spans="1:6" ht="24.75" customHeight="1">
      <c r="A20" s="2">
        <v>213</v>
      </c>
      <c r="B20" s="3" t="s">
        <v>20</v>
      </c>
      <c r="C20" s="10">
        <v>1631256.76</v>
      </c>
      <c r="D20" s="10">
        <v>1631256.76</v>
      </c>
      <c r="E20" s="10">
        <f t="shared" si="1"/>
        <v>0</v>
      </c>
      <c r="F20" s="11">
        <f t="shared" si="2"/>
        <v>100</v>
      </c>
    </row>
    <row r="21" spans="1:6" ht="24.75" customHeight="1" hidden="1">
      <c r="A21" s="2">
        <v>310</v>
      </c>
      <c r="B21" s="3" t="s">
        <v>66</v>
      </c>
      <c r="C21" s="10"/>
      <c r="D21" s="10"/>
      <c r="E21" s="10">
        <f t="shared" si="1"/>
        <v>0</v>
      </c>
      <c r="F21" s="11" t="e">
        <f t="shared" si="2"/>
        <v>#DIV/0!</v>
      </c>
    </row>
    <row r="22" spans="1:6" ht="13.5" customHeight="1">
      <c r="A22" s="2">
        <v>340</v>
      </c>
      <c r="B22" s="3" t="s">
        <v>78</v>
      </c>
      <c r="C22" s="10">
        <f>227306.05-C23</f>
        <v>29000</v>
      </c>
      <c r="D22" s="10">
        <f>227306.05-D23</f>
        <v>29000</v>
      </c>
      <c r="E22" s="10">
        <f t="shared" si="1"/>
        <v>0</v>
      </c>
      <c r="F22" s="11">
        <f t="shared" si="2"/>
        <v>100</v>
      </c>
    </row>
    <row r="23" spans="1:6" ht="15.75" customHeight="1">
      <c r="A23" s="2">
        <v>310</v>
      </c>
      <c r="B23" s="3" t="s">
        <v>39</v>
      </c>
      <c r="C23" s="10">
        <v>198306.05</v>
      </c>
      <c r="D23" s="10">
        <v>198306.05</v>
      </c>
      <c r="E23" s="10">
        <f t="shared" si="1"/>
        <v>0</v>
      </c>
      <c r="F23" s="11">
        <f t="shared" si="2"/>
        <v>100</v>
      </c>
    </row>
    <row r="24" spans="1:6" ht="14.25" customHeight="1">
      <c r="A24" s="2"/>
      <c r="B24" s="6" t="s">
        <v>17</v>
      </c>
      <c r="C24" s="5">
        <f>SUM(C19:C23)</f>
        <v>7275823.909999999</v>
      </c>
      <c r="D24" s="5">
        <f>SUM(D19:D23)</f>
        <v>7275823.909999999</v>
      </c>
      <c r="E24" s="5">
        <f>SUM(E19:E23)</f>
        <v>0</v>
      </c>
      <c r="F24" s="7">
        <f>D24/C24*100</f>
        <v>100</v>
      </c>
    </row>
    <row r="25" spans="1:6" ht="37.5" customHeight="1">
      <c r="A25" s="2"/>
      <c r="B25" s="8" t="s">
        <v>24</v>
      </c>
      <c r="C25" s="5">
        <f>C26+C31+C35+C38</f>
        <v>148702</v>
      </c>
      <c r="D25" s="5">
        <f>D26+D31+D35+D38</f>
        <v>148702</v>
      </c>
      <c r="E25" s="5">
        <f t="shared" si="1"/>
        <v>0</v>
      </c>
      <c r="F25" s="11">
        <f t="shared" si="2"/>
        <v>100</v>
      </c>
    </row>
    <row r="26" spans="1:6" ht="18" customHeight="1" hidden="1">
      <c r="A26" s="2"/>
      <c r="B26" s="14" t="s">
        <v>27</v>
      </c>
      <c r="C26" s="5">
        <f>C27</f>
        <v>0</v>
      </c>
      <c r="D26" s="5">
        <f>D27</f>
        <v>0</v>
      </c>
      <c r="E26" s="5">
        <f t="shared" si="1"/>
        <v>0</v>
      </c>
      <c r="F26" s="11" t="e">
        <f t="shared" si="2"/>
        <v>#DIV/0!</v>
      </c>
    </row>
    <row r="27" spans="1:6" ht="16.5" customHeight="1" hidden="1">
      <c r="A27" s="2">
        <v>221</v>
      </c>
      <c r="B27" s="15" t="s">
        <v>25</v>
      </c>
      <c r="C27" s="10"/>
      <c r="D27" s="5"/>
      <c r="E27" s="5">
        <f t="shared" si="1"/>
        <v>0</v>
      </c>
      <c r="F27" s="11" t="e">
        <f t="shared" si="2"/>
        <v>#DIV/0!</v>
      </c>
    </row>
    <row r="28" spans="1:6" ht="13.5" customHeight="1" hidden="1">
      <c r="A28" s="2"/>
      <c r="B28" s="6" t="s">
        <v>36</v>
      </c>
      <c r="C28" s="5">
        <f>C29+C30</f>
        <v>4746745.2</v>
      </c>
      <c r="D28" s="5">
        <f>D29+D30</f>
        <v>3682542.3</v>
      </c>
      <c r="E28" s="5">
        <f t="shared" si="1"/>
        <v>1064202.9000000004</v>
      </c>
      <c r="F28" s="11">
        <f t="shared" si="2"/>
        <v>77.5803660158544</v>
      </c>
    </row>
    <row r="29" spans="1:6" ht="16.5" customHeight="1" hidden="1">
      <c r="A29" s="2">
        <v>211</v>
      </c>
      <c r="B29" s="3" t="s">
        <v>41</v>
      </c>
      <c r="C29" s="2">
        <v>3669127.6</v>
      </c>
      <c r="D29" s="2">
        <v>2792743.96</v>
      </c>
      <c r="E29" s="5">
        <f t="shared" si="1"/>
        <v>876383.6400000001</v>
      </c>
      <c r="F29" s="11">
        <f t="shared" si="2"/>
        <v>76.11465897233991</v>
      </c>
    </row>
    <row r="30" spans="1:6" ht="13.5" customHeight="1" hidden="1">
      <c r="A30" s="2">
        <v>213</v>
      </c>
      <c r="B30" s="3" t="s">
        <v>40</v>
      </c>
      <c r="C30" s="2">
        <v>1077617.6</v>
      </c>
      <c r="D30" s="2">
        <v>889798.34</v>
      </c>
      <c r="E30" s="5">
        <f t="shared" si="1"/>
        <v>187819.26000000013</v>
      </c>
      <c r="F30" s="11">
        <f t="shared" si="2"/>
        <v>82.57088043105458</v>
      </c>
    </row>
    <row r="31" spans="1:6" ht="24">
      <c r="A31" s="2"/>
      <c r="B31" s="14" t="s">
        <v>28</v>
      </c>
      <c r="C31" s="5">
        <f>C32</f>
        <v>99542</v>
      </c>
      <c r="D31" s="5">
        <f>D32</f>
        <v>99542</v>
      </c>
      <c r="E31" s="5">
        <f t="shared" si="1"/>
        <v>0</v>
      </c>
      <c r="F31" s="11">
        <f t="shared" si="2"/>
        <v>100</v>
      </c>
    </row>
    <row r="32" spans="1:6" ht="12.75">
      <c r="A32" s="2">
        <v>340</v>
      </c>
      <c r="B32" s="16" t="s">
        <v>29</v>
      </c>
      <c r="C32" s="5">
        <f>C33+C34</f>
        <v>99542</v>
      </c>
      <c r="D32" s="5">
        <f>D33+D34</f>
        <v>99542</v>
      </c>
      <c r="E32" s="5">
        <f t="shared" si="1"/>
        <v>0</v>
      </c>
      <c r="F32" s="11">
        <f t="shared" si="2"/>
        <v>100</v>
      </c>
    </row>
    <row r="33" spans="1:6" ht="12.75" customHeight="1">
      <c r="A33" s="2">
        <v>340</v>
      </c>
      <c r="B33" s="15" t="s">
        <v>30</v>
      </c>
      <c r="C33" s="10">
        <v>11895</v>
      </c>
      <c r="D33" s="10">
        <v>11895</v>
      </c>
      <c r="E33" s="5">
        <f t="shared" si="1"/>
        <v>0</v>
      </c>
      <c r="F33" s="11">
        <f t="shared" si="2"/>
        <v>100</v>
      </c>
    </row>
    <row r="34" spans="1:6" ht="14.25" customHeight="1">
      <c r="A34" s="2">
        <v>340</v>
      </c>
      <c r="B34" s="15" t="s">
        <v>31</v>
      </c>
      <c r="C34" s="10">
        <v>87647</v>
      </c>
      <c r="D34" s="10">
        <v>87647</v>
      </c>
      <c r="E34" s="5">
        <f t="shared" si="1"/>
        <v>0</v>
      </c>
      <c r="F34" s="11">
        <f t="shared" si="2"/>
        <v>100</v>
      </c>
    </row>
    <row r="35" spans="1:6" ht="24" customHeight="1">
      <c r="A35" s="2"/>
      <c r="B35" s="14" t="s">
        <v>32</v>
      </c>
      <c r="C35" s="5">
        <f>C36+C37</f>
        <v>15160</v>
      </c>
      <c r="D35" s="5">
        <f>D36+D37</f>
        <v>15160</v>
      </c>
      <c r="E35" s="5">
        <f t="shared" si="1"/>
        <v>0</v>
      </c>
      <c r="F35" s="11">
        <f t="shared" si="2"/>
        <v>100</v>
      </c>
    </row>
    <row r="36" spans="1:6" ht="14.25" customHeight="1">
      <c r="A36" s="10">
        <v>225</v>
      </c>
      <c r="B36" s="17" t="s">
        <v>33</v>
      </c>
      <c r="C36" s="10">
        <v>15160</v>
      </c>
      <c r="D36" s="10">
        <v>15160</v>
      </c>
      <c r="E36" s="5">
        <f t="shared" si="1"/>
        <v>0</v>
      </c>
      <c r="F36" s="11">
        <f t="shared" si="2"/>
        <v>100</v>
      </c>
    </row>
    <row r="37" spans="1:6" ht="14.25" customHeight="1" hidden="1">
      <c r="A37" s="10">
        <v>310</v>
      </c>
      <c r="B37" s="17" t="s">
        <v>26</v>
      </c>
      <c r="C37" s="10"/>
      <c r="D37" s="10"/>
      <c r="E37" s="5">
        <f t="shared" si="1"/>
        <v>0</v>
      </c>
      <c r="F37" s="11" t="e">
        <f t="shared" si="2"/>
        <v>#DIV/0!</v>
      </c>
    </row>
    <row r="38" spans="1:6" ht="12" customHeight="1">
      <c r="A38" s="2"/>
      <c r="B38" s="18" t="s">
        <v>35</v>
      </c>
      <c r="C38" s="5">
        <f>C39+C40+C41</f>
        <v>34000</v>
      </c>
      <c r="D38" s="5">
        <f>D39+D40+D41</f>
        <v>34000</v>
      </c>
      <c r="E38" s="5">
        <f t="shared" si="1"/>
        <v>0</v>
      </c>
      <c r="F38" s="11">
        <f t="shared" si="2"/>
        <v>100</v>
      </c>
    </row>
    <row r="39" spans="1:6" ht="12.75" customHeight="1">
      <c r="A39" s="2">
        <v>340</v>
      </c>
      <c r="B39" s="3" t="s">
        <v>16</v>
      </c>
      <c r="C39" s="10">
        <v>31800</v>
      </c>
      <c r="D39" s="10">
        <v>31800</v>
      </c>
      <c r="E39" s="5">
        <f t="shared" si="1"/>
        <v>0</v>
      </c>
      <c r="F39" s="11">
        <f t="shared" si="2"/>
        <v>100</v>
      </c>
    </row>
    <row r="40" spans="1:6" ht="12.75" hidden="1">
      <c r="A40" s="2">
        <v>310</v>
      </c>
      <c r="B40" s="17" t="s">
        <v>26</v>
      </c>
      <c r="C40" s="10"/>
      <c r="D40" s="10"/>
      <c r="E40" s="5">
        <f t="shared" si="1"/>
        <v>0</v>
      </c>
      <c r="F40" s="11" t="e">
        <f t="shared" si="2"/>
        <v>#DIV/0!</v>
      </c>
    </row>
    <row r="41" spans="1:6" ht="12.75">
      <c r="A41" s="2">
        <v>226</v>
      </c>
      <c r="B41" s="17" t="s">
        <v>74</v>
      </c>
      <c r="C41" s="10">
        <v>2200</v>
      </c>
      <c r="D41" s="10">
        <v>2200</v>
      </c>
      <c r="E41" s="5">
        <f t="shared" si="1"/>
        <v>0</v>
      </c>
      <c r="F41" s="11">
        <f t="shared" si="2"/>
        <v>100</v>
      </c>
    </row>
    <row r="42" spans="1:6" ht="24">
      <c r="A42" s="2"/>
      <c r="B42" s="14" t="s">
        <v>37</v>
      </c>
      <c r="C42" s="5">
        <f>C43</f>
        <v>53400</v>
      </c>
      <c r="D42" s="5">
        <f>D43</f>
        <v>53400</v>
      </c>
      <c r="E42" s="5">
        <f t="shared" si="1"/>
        <v>0</v>
      </c>
      <c r="F42" s="11">
        <f t="shared" si="2"/>
        <v>100</v>
      </c>
    </row>
    <row r="43" spans="1:6" ht="12.75">
      <c r="A43" s="2">
        <v>340</v>
      </c>
      <c r="B43" s="15" t="s">
        <v>23</v>
      </c>
      <c r="C43" s="2">
        <v>53400</v>
      </c>
      <c r="D43" s="2">
        <v>53400</v>
      </c>
      <c r="E43" s="5">
        <f t="shared" si="1"/>
        <v>0</v>
      </c>
      <c r="F43" s="11">
        <f t="shared" si="2"/>
        <v>100</v>
      </c>
    </row>
    <row r="44" spans="1:6" ht="52.5" hidden="1">
      <c r="A44" s="2"/>
      <c r="B44" s="6" t="s">
        <v>38</v>
      </c>
      <c r="C44" s="5">
        <f>C45+C46</f>
        <v>0</v>
      </c>
      <c r="D44" s="5">
        <f>D45+D46</f>
        <v>0</v>
      </c>
      <c r="E44" s="5">
        <f t="shared" si="1"/>
        <v>0</v>
      </c>
      <c r="F44" s="11" t="e">
        <f t="shared" si="2"/>
        <v>#DIV/0!</v>
      </c>
    </row>
    <row r="45" spans="1:6" ht="12.75" hidden="1">
      <c r="A45" s="2">
        <v>226</v>
      </c>
      <c r="B45" s="19" t="s">
        <v>34</v>
      </c>
      <c r="C45" s="2"/>
      <c r="D45" s="2"/>
      <c r="E45" s="5">
        <f t="shared" si="1"/>
        <v>0</v>
      </c>
      <c r="F45" s="11" t="e">
        <f t="shared" si="2"/>
        <v>#DIV/0!</v>
      </c>
    </row>
    <row r="46" spans="1:6" ht="12.75" hidden="1">
      <c r="A46" s="2">
        <v>310</v>
      </c>
      <c r="B46" s="19" t="s">
        <v>26</v>
      </c>
      <c r="C46" s="2"/>
      <c r="D46" s="2"/>
      <c r="E46" s="5">
        <f t="shared" si="1"/>
        <v>0</v>
      </c>
      <c r="F46" s="11" t="e">
        <f t="shared" si="2"/>
        <v>#DIV/0!</v>
      </c>
    </row>
    <row r="47" spans="1:6" ht="24">
      <c r="A47" s="2">
        <v>310</v>
      </c>
      <c r="B47" s="23" t="s">
        <v>72</v>
      </c>
      <c r="C47" s="5">
        <v>345650</v>
      </c>
      <c r="D47" s="5">
        <v>345650</v>
      </c>
      <c r="E47" s="5">
        <f t="shared" si="1"/>
        <v>0</v>
      </c>
      <c r="F47" s="11">
        <f t="shared" si="2"/>
        <v>100</v>
      </c>
    </row>
    <row r="48" spans="1:6" ht="26.25">
      <c r="A48" s="2"/>
      <c r="B48" s="8" t="s">
        <v>21</v>
      </c>
      <c r="C48" s="5">
        <f>C49</f>
        <v>133527</v>
      </c>
      <c r="D48" s="5">
        <f>D49</f>
        <v>133527</v>
      </c>
      <c r="E48" s="5">
        <f t="shared" si="1"/>
        <v>0</v>
      </c>
      <c r="F48" s="11">
        <f t="shared" si="2"/>
        <v>100</v>
      </c>
    </row>
    <row r="49" spans="1:6" ht="14.25" customHeight="1">
      <c r="A49" s="2">
        <v>340</v>
      </c>
      <c r="B49" s="3" t="s">
        <v>16</v>
      </c>
      <c r="C49" s="2">
        <v>133527</v>
      </c>
      <c r="D49" s="2">
        <v>133527</v>
      </c>
      <c r="E49" s="5">
        <f t="shared" si="1"/>
        <v>0</v>
      </c>
      <c r="F49" s="11">
        <f t="shared" si="2"/>
        <v>100</v>
      </c>
    </row>
    <row r="50" spans="1:6" ht="25.5" customHeight="1" hidden="1">
      <c r="A50" s="2"/>
      <c r="B50" s="22" t="s">
        <v>50</v>
      </c>
      <c r="C50" s="5">
        <f>C51</f>
        <v>0</v>
      </c>
      <c r="D50" s="5">
        <f>D51</f>
        <v>0</v>
      </c>
      <c r="E50" s="5">
        <f t="shared" si="1"/>
        <v>0</v>
      </c>
      <c r="F50" s="11" t="e">
        <f t="shared" si="2"/>
        <v>#DIV/0!</v>
      </c>
    </row>
    <row r="51" spans="1:6" ht="16.5" customHeight="1" hidden="1">
      <c r="A51" s="2">
        <v>225</v>
      </c>
      <c r="B51" s="21" t="s">
        <v>51</v>
      </c>
      <c r="C51" s="2"/>
      <c r="D51" s="2"/>
      <c r="E51" s="5">
        <f t="shared" si="1"/>
        <v>0</v>
      </c>
      <c r="F51" s="11" t="e">
        <f t="shared" si="2"/>
        <v>#DIV/0!</v>
      </c>
    </row>
    <row r="52" spans="1:6" ht="12.75">
      <c r="A52" s="2"/>
      <c r="B52" s="6" t="s">
        <v>22</v>
      </c>
      <c r="C52" s="25">
        <f>C18+C24+C25+C42+C44+C48+C50+C47</f>
        <v>13235715.759999998</v>
      </c>
      <c r="D52" s="25">
        <f>D18+D24+D25+D42+D44+D48+D50+D47</f>
        <v>13235715.759999998</v>
      </c>
      <c r="E52" s="5">
        <f>C52-D52</f>
        <v>0</v>
      </c>
      <c r="F52" s="11">
        <f t="shared" si="2"/>
        <v>100</v>
      </c>
    </row>
  </sheetData>
  <sheetProtection/>
  <mergeCells count="1">
    <mergeCell ref="A2:F2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Ф. Шалаева</dc:creator>
  <cp:keywords/>
  <dc:description/>
  <cp:lastModifiedBy>Админ</cp:lastModifiedBy>
  <cp:lastPrinted>2018-01-09T05:16:50Z</cp:lastPrinted>
  <dcterms:created xsi:type="dcterms:W3CDTF">2014-03-11T07:02:41Z</dcterms:created>
  <dcterms:modified xsi:type="dcterms:W3CDTF">2018-01-30T07:34:24Z</dcterms:modified>
  <cp:category/>
  <cp:version/>
  <cp:contentType/>
  <cp:contentStatus/>
</cp:coreProperties>
</file>